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updateLinks="never" codeName="ThisWorkbook"/>
  <mc:AlternateContent xmlns:mc="http://schemas.openxmlformats.org/markup-compatibility/2006">
    <mc:Choice Requires="x15">
      <x15ac:absPath xmlns:x15ac="http://schemas.microsoft.com/office/spreadsheetml/2010/11/ac" url="D:\3.Weekly Progress Reports - West Region\36.WPR-06Oct2026\JDH4-02-007\JHD4-02-007-ENJ-WPR-046-06-10-2026\JHD4-02-007-ENJ-WPR-046-06-10-2026\"/>
    </mc:Choice>
  </mc:AlternateContent>
  <xr:revisionPtr revIDLastSave="0" documentId="13_ncr:1_{E92E45FF-90B9-4FFA-8314-B2F6F46F786B}" xr6:coauthVersionLast="47" xr6:coauthVersionMax="47" xr10:uidLastSave="{00000000-0000-0000-0000-000000000000}"/>
  <bookViews>
    <workbookView xWindow="-28920" yWindow="-1725" windowWidth="29040" windowHeight="15720" tabRatio="895" firstSheet="10" activeTab="24" xr2:uid="{D1037EEC-27A1-4B6C-BDBD-E5FFCCABCA6A}"/>
  </bookViews>
  <sheets>
    <sheet name="DB" sheetId="33" state="hidden" r:id="rId1"/>
    <sheet name="Weekly Progress Report" sheetId="1" r:id="rId2"/>
    <sheet name="FIR summary " sheetId="39" r:id="rId3"/>
    <sheet name="FIR sum" sheetId="47" r:id="rId4"/>
    <sheet name="Progress" sheetId="31" r:id="rId5"/>
    <sheet name="Progress (2)" sheetId="40" state="hidden" r:id="rId6"/>
    <sheet name="General Information" sheetId="21" r:id="rId7"/>
    <sheet name="Weekly Photos" sheetId="34" r:id="rId8"/>
    <sheet name="Quality" sheetId="29" r:id="rId9"/>
    <sheet name="Quality-Stat" sheetId="38" r:id="rId10"/>
    <sheet name="HSE" sheetId="28" r:id="rId11"/>
    <sheet name="HSE-Stat" sheetId="20" r:id="rId12"/>
    <sheet name="Risk Register " sheetId="65" r:id="rId13"/>
    <sheet name="Procurement" sheetId="41" r:id="rId14"/>
    <sheet name="Milestones" sheetId="19" r:id="rId15"/>
    <sheet name="Major Quantities" sheetId="25" r:id="rId16"/>
    <sheet name="CCO" sheetId="23" r:id="rId17"/>
    <sheet name="Issue " sheetId="64" r:id="rId18"/>
    <sheet name="Invoice Log" sheetId="12" r:id="rId19"/>
    <sheet name="EV-Chart Data" sheetId="2" r:id="rId20"/>
    <sheet name="Schedule" sheetId="27" r:id="rId21"/>
    <sheet name="Physical-Chart Data" sheetId="11" r:id="rId22"/>
    <sheet name="Manpower" sheetId="6" r:id="rId23"/>
    <sheet name="Testing" sheetId="32" r:id="rId24"/>
    <sheet name="Progress Summary" sheetId="42" r:id="rId25"/>
    <sheet name="LOOK AHEAD " sheetId="43" r:id="rId26"/>
    <sheet name="Codes" sheetId="9"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s>
  <definedNames>
    <definedName name="_____________ccr1" localSheetId="9" hidden="1">{#N/A,#N/A,TRUE,"Cover";#N/A,#N/A,TRUE,"Conts";#N/A,#N/A,TRUE,"VOS";#N/A,#N/A,TRUE,"Warrington";#N/A,#N/A,TRUE,"Widnes"}</definedName>
    <definedName name="_____________ccr1" localSheetId="12" hidden="1">{#N/A,#N/A,TRUE,"Cover";#N/A,#N/A,TRUE,"Conts";#N/A,#N/A,TRUE,"VOS";#N/A,#N/A,TRUE,"Warrington";#N/A,#N/A,TRUE,"Widnes"}</definedName>
    <definedName name="_____________ccr1" hidden="1">{#N/A,#N/A,TRUE,"Cover";#N/A,#N/A,TRUE,"Conts";#N/A,#N/A,TRUE,"VOS";#N/A,#N/A,TRUE,"Warrington";#N/A,#N/A,TRUE,"Widnes"}</definedName>
    <definedName name="___________ccr1" localSheetId="9" hidden="1">{#N/A,#N/A,TRUE,"Cover";#N/A,#N/A,TRUE,"Conts";#N/A,#N/A,TRUE,"VOS";#N/A,#N/A,TRUE,"Warrington";#N/A,#N/A,TRUE,"Widnes"}</definedName>
    <definedName name="___________ccr1" localSheetId="12" hidden="1">{#N/A,#N/A,TRUE,"Cover";#N/A,#N/A,TRUE,"Conts";#N/A,#N/A,TRUE,"VOS";#N/A,#N/A,TRUE,"Warrington";#N/A,#N/A,TRUE,"Widnes"}</definedName>
    <definedName name="___________ccr1" hidden="1">{#N/A,#N/A,TRUE,"Cover";#N/A,#N/A,TRUE,"Conts";#N/A,#N/A,TRUE,"VOS";#N/A,#N/A,TRUE,"Warrington";#N/A,#N/A,TRUE,"Widnes"}</definedName>
    <definedName name="__________ccr1" localSheetId="9" hidden="1">{#N/A,#N/A,TRUE,"Cover";#N/A,#N/A,TRUE,"Conts";#N/A,#N/A,TRUE,"VOS";#N/A,#N/A,TRUE,"Warrington";#N/A,#N/A,TRUE,"Widnes"}</definedName>
    <definedName name="__________ccr1" localSheetId="12" hidden="1">{#N/A,#N/A,TRUE,"Cover";#N/A,#N/A,TRUE,"Conts";#N/A,#N/A,TRUE,"VOS";#N/A,#N/A,TRUE,"Warrington";#N/A,#N/A,TRUE,"Widnes"}</definedName>
    <definedName name="__________ccr1" hidden="1">{#N/A,#N/A,TRUE,"Cover";#N/A,#N/A,TRUE,"Conts";#N/A,#N/A,TRUE,"VOS";#N/A,#N/A,TRUE,"Warrington";#N/A,#N/A,TRUE,"Widnes"}</definedName>
    <definedName name="_________ccr1" localSheetId="9" hidden="1">{#N/A,#N/A,TRUE,"Cover";#N/A,#N/A,TRUE,"Conts";#N/A,#N/A,TRUE,"VOS";#N/A,#N/A,TRUE,"Warrington";#N/A,#N/A,TRUE,"Widnes"}</definedName>
    <definedName name="_________ccr1" localSheetId="12" hidden="1">{#N/A,#N/A,TRUE,"Cover";#N/A,#N/A,TRUE,"Conts";#N/A,#N/A,TRUE,"VOS";#N/A,#N/A,TRUE,"Warrington";#N/A,#N/A,TRUE,"Widnes"}</definedName>
    <definedName name="_________ccr1" hidden="1">{#N/A,#N/A,TRUE,"Cover";#N/A,#N/A,TRUE,"Conts";#N/A,#N/A,TRUE,"VOS";#N/A,#N/A,TRUE,"Warrington";#N/A,#N/A,TRUE,"Widnes"}</definedName>
    <definedName name="________ccr1" localSheetId="9" hidden="1">{#N/A,#N/A,TRUE,"Cover";#N/A,#N/A,TRUE,"Conts";#N/A,#N/A,TRUE,"VOS";#N/A,#N/A,TRUE,"Warrington";#N/A,#N/A,TRUE,"Widnes"}</definedName>
    <definedName name="________ccr1" localSheetId="12" hidden="1">{#N/A,#N/A,TRUE,"Cover";#N/A,#N/A,TRUE,"Conts";#N/A,#N/A,TRUE,"VOS";#N/A,#N/A,TRUE,"Warrington";#N/A,#N/A,TRUE,"Widnes"}</definedName>
    <definedName name="________ccr1" hidden="1">{#N/A,#N/A,TRUE,"Cover";#N/A,#N/A,TRUE,"Conts";#N/A,#N/A,TRUE,"VOS";#N/A,#N/A,TRUE,"Warrington";#N/A,#N/A,TRUE,"Widnes"}</definedName>
    <definedName name="_______ccr1" localSheetId="9" hidden="1">{#N/A,#N/A,TRUE,"Cover";#N/A,#N/A,TRUE,"Conts";#N/A,#N/A,TRUE,"VOS";#N/A,#N/A,TRUE,"Warrington";#N/A,#N/A,TRUE,"Widnes"}</definedName>
    <definedName name="_______ccr1" localSheetId="12" hidden="1">{#N/A,#N/A,TRUE,"Cover";#N/A,#N/A,TRUE,"Conts";#N/A,#N/A,TRUE,"VOS";#N/A,#N/A,TRUE,"Warrington";#N/A,#N/A,TRUE,"Widnes"}</definedName>
    <definedName name="_______ccr1" hidden="1">{#N/A,#N/A,TRUE,"Cover";#N/A,#N/A,TRUE,"Conts";#N/A,#N/A,TRUE,"VOS";#N/A,#N/A,TRUE,"Warrington";#N/A,#N/A,TRUE,"Widnes"}</definedName>
    <definedName name="______ccr1" localSheetId="9" hidden="1">{#N/A,#N/A,TRUE,"Cover";#N/A,#N/A,TRUE,"Conts";#N/A,#N/A,TRUE,"VOS";#N/A,#N/A,TRUE,"Warrington";#N/A,#N/A,TRUE,"Widnes"}</definedName>
    <definedName name="______ccr1" localSheetId="12" hidden="1">{#N/A,#N/A,TRUE,"Cover";#N/A,#N/A,TRUE,"Conts";#N/A,#N/A,TRUE,"VOS";#N/A,#N/A,TRUE,"Warrington";#N/A,#N/A,TRUE,"Widnes"}</definedName>
    <definedName name="______ccr1" hidden="1">{#N/A,#N/A,TRUE,"Cover";#N/A,#N/A,TRUE,"Conts";#N/A,#N/A,TRUE,"VOS";#N/A,#N/A,TRUE,"Warrington";#N/A,#N/A,TRUE,"Widnes"}</definedName>
    <definedName name="_____ab1" localSheetId="9" hidden="1">{#N/A,#N/A,FALSE,"SumD";#N/A,#N/A,FALSE,"ElecD";#N/A,#N/A,FALSE,"MechD";#N/A,#N/A,FALSE,"GeotD";#N/A,#N/A,FALSE,"PrcsD";#N/A,#N/A,FALSE,"TunnD";#N/A,#N/A,FALSE,"CivlD";#N/A,#N/A,FALSE,"NtwkD";#N/A,#N/A,FALSE,"EstgD";#N/A,#N/A,FALSE,"PEngD"}</definedName>
    <definedName name="_____ab1" localSheetId="12"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9" hidden="1">{#N/A,#N/A,FALSE,"SumD";#N/A,#N/A,FALSE,"ElecD";#N/A,#N/A,FALSE,"MechD";#N/A,#N/A,FALSE,"GeotD";#N/A,#N/A,FALSE,"PrcsD";#N/A,#N/A,FALSE,"TunnD";#N/A,#N/A,FALSE,"CivlD";#N/A,#N/A,FALSE,"NtwkD";#N/A,#N/A,FALSE,"EstgD";#N/A,#N/A,FALSE,"PEngD"}</definedName>
    <definedName name="_____as1" localSheetId="12"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9" hidden="1">{#N/A,#N/A,TRUE,"Cover";#N/A,#N/A,TRUE,"Conts";#N/A,#N/A,TRUE,"VOS";#N/A,#N/A,TRUE,"Warrington";#N/A,#N/A,TRUE,"Widnes"}</definedName>
    <definedName name="_____ccr1" localSheetId="12" hidden="1">{#N/A,#N/A,TRUE,"Cover";#N/A,#N/A,TRUE,"Conts";#N/A,#N/A,TRUE,"VOS";#N/A,#N/A,TRUE,"Warrington";#N/A,#N/A,TRUE,"Widnes"}</definedName>
    <definedName name="_____ccr1" hidden="1">{#N/A,#N/A,TRUE,"Cover";#N/A,#N/A,TRUE,"Conts";#N/A,#N/A,TRUE,"VOS";#N/A,#N/A,TRUE,"Warrington";#N/A,#N/A,TRUE,"Widnes"}</definedName>
    <definedName name="_____old3" localSheetId="9" hidden="1">{#N/A,#N/A,FALSE,"Summary";#N/A,#N/A,FALSE,"3TJ";#N/A,#N/A,FALSE,"3TN";#N/A,#N/A,FALSE,"3TP";#N/A,#N/A,FALSE,"3SJ";#N/A,#N/A,FALSE,"3CJ";#N/A,#N/A,FALSE,"3CN";#N/A,#N/A,FALSE,"3CP";#N/A,#N/A,FALSE,"3A"}</definedName>
    <definedName name="_____old3" localSheetId="12"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9" hidden="1">{#N/A,#N/A,FALSE,"Summary";#N/A,#N/A,FALSE,"3TJ";#N/A,#N/A,FALSE,"3TN";#N/A,#N/A,FALSE,"3TP";#N/A,#N/A,FALSE,"3SJ";#N/A,#N/A,FALSE,"3CJ";#N/A,#N/A,FALSE,"3CN";#N/A,#N/A,FALSE,"3CP";#N/A,#N/A,FALSE,"3A"}</definedName>
    <definedName name="_____old5" localSheetId="12"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9" hidden="1">{#N/A,#N/A,FALSE,"Summary";#N/A,#N/A,FALSE,"3TJ";#N/A,#N/A,FALSE,"3TN";#N/A,#N/A,FALSE,"3TP";#N/A,#N/A,FALSE,"3SJ";#N/A,#N/A,FALSE,"3CJ";#N/A,#N/A,FALSE,"3CN";#N/A,#N/A,FALSE,"3CP";#N/A,#N/A,FALSE,"3A"}</definedName>
    <definedName name="_____old7" localSheetId="12"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9" hidden="1">{#N/A,#N/A,FALSE,"SumD";#N/A,#N/A,FALSE,"ElecD";#N/A,#N/A,FALSE,"MechD";#N/A,#N/A,FALSE,"GeotD";#N/A,#N/A,FALSE,"PrcsD";#N/A,#N/A,FALSE,"TunnD";#N/A,#N/A,FALSE,"CivlD";#N/A,#N/A,FALSE,"NtwkD";#N/A,#N/A,FALSE,"EstgD";#N/A,#N/A,FALSE,"PEngD"}</definedName>
    <definedName name="____ab1" localSheetId="12"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9" hidden="1">{#N/A,#N/A,FALSE,"SumD";#N/A,#N/A,FALSE,"ElecD";#N/A,#N/A,FALSE,"MechD";#N/A,#N/A,FALSE,"GeotD";#N/A,#N/A,FALSE,"PrcsD";#N/A,#N/A,FALSE,"TunnD";#N/A,#N/A,FALSE,"CivlD";#N/A,#N/A,FALSE,"NtwkD";#N/A,#N/A,FALSE,"EstgD";#N/A,#N/A,FALSE,"PEngD"}</definedName>
    <definedName name="____as1" localSheetId="12"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9" hidden="1">{#N/A,#N/A,TRUE,"Cover";#N/A,#N/A,TRUE,"Conts";#N/A,#N/A,TRUE,"VOS";#N/A,#N/A,TRUE,"Warrington";#N/A,#N/A,TRUE,"Widnes"}</definedName>
    <definedName name="____ccr1" localSheetId="12" hidden="1">{#N/A,#N/A,TRUE,"Cover";#N/A,#N/A,TRUE,"Conts";#N/A,#N/A,TRUE,"VOS";#N/A,#N/A,TRUE,"Warrington";#N/A,#N/A,TRUE,"Widnes"}</definedName>
    <definedName name="____ccr1" hidden="1">{#N/A,#N/A,TRUE,"Cover";#N/A,#N/A,TRUE,"Conts";#N/A,#N/A,TRUE,"VOS";#N/A,#N/A,TRUE,"Warrington";#N/A,#N/A,TRUE,"Widnes"}</definedName>
    <definedName name="____ccr2" localSheetId="9" hidden="1">{#N/A,#N/A,TRUE,"Cover";#N/A,#N/A,TRUE,"Conts";#N/A,#N/A,TRUE,"VOS";#N/A,#N/A,TRUE,"Warrington";#N/A,#N/A,TRUE,"Widnes"}</definedName>
    <definedName name="____ccr2" localSheetId="12" hidden="1">{#N/A,#N/A,TRUE,"Cover";#N/A,#N/A,TRUE,"Conts";#N/A,#N/A,TRUE,"VOS";#N/A,#N/A,TRUE,"Warrington";#N/A,#N/A,TRUE,"Widnes"}</definedName>
    <definedName name="____ccr2" hidden="1">{#N/A,#N/A,TRUE,"Cover";#N/A,#N/A,TRUE,"Conts";#N/A,#N/A,TRUE,"VOS";#N/A,#N/A,TRUE,"Warrington";#N/A,#N/A,TRUE,"Widnes"}</definedName>
    <definedName name="____old3" localSheetId="9" hidden="1">{#N/A,#N/A,FALSE,"Summary";#N/A,#N/A,FALSE,"3TJ";#N/A,#N/A,FALSE,"3TN";#N/A,#N/A,FALSE,"3TP";#N/A,#N/A,FALSE,"3SJ";#N/A,#N/A,FALSE,"3CJ";#N/A,#N/A,FALSE,"3CN";#N/A,#N/A,FALSE,"3CP";#N/A,#N/A,FALSE,"3A"}</definedName>
    <definedName name="____old3" localSheetId="12"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9" hidden="1">{#N/A,#N/A,FALSE,"Summary";#N/A,#N/A,FALSE,"3TJ";#N/A,#N/A,FALSE,"3TN";#N/A,#N/A,FALSE,"3TP";#N/A,#N/A,FALSE,"3SJ";#N/A,#N/A,FALSE,"3CJ";#N/A,#N/A,FALSE,"3CN";#N/A,#N/A,FALSE,"3CP";#N/A,#N/A,FALSE,"3A"}</definedName>
    <definedName name="____old5" localSheetId="12"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9" hidden="1">{#N/A,#N/A,FALSE,"Summary";#N/A,#N/A,FALSE,"3TJ";#N/A,#N/A,FALSE,"3TN";#N/A,#N/A,FALSE,"3TP";#N/A,#N/A,FALSE,"3SJ";#N/A,#N/A,FALSE,"3CJ";#N/A,#N/A,FALSE,"3CN";#N/A,#N/A,FALSE,"3CP";#N/A,#N/A,FALSE,"3A"}</definedName>
    <definedName name="____old7" localSheetId="12"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9" hidden="1">{#N/A,#N/A,FALSE,"SumD";#N/A,#N/A,FALSE,"ElecD";#N/A,#N/A,FALSE,"MechD";#N/A,#N/A,FALSE,"GeotD";#N/A,#N/A,FALSE,"PrcsD";#N/A,#N/A,FALSE,"TunnD";#N/A,#N/A,FALSE,"CivlD";#N/A,#N/A,FALSE,"NtwkD";#N/A,#N/A,FALSE,"EstgD";#N/A,#N/A,FALSE,"PEngD"}</definedName>
    <definedName name="___ab1" localSheetId="12"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9" hidden="1">{#N/A,#N/A,FALSE,"SumD";#N/A,#N/A,FALSE,"ElecD";#N/A,#N/A,FALSE,"MechD";#N/A,#N/A,FALSE,"GeotD";#N/A,#N/A,FALSE,"PrcsD";#N/A,#N/A,FALSE,"TunnD";#N/A,#N/A,FALSE,"CivlD";#N/A,#N/A,FALSE,"NtwkD";#N/A,#N/A,FALSE,"EstgD";#N/A,#N/A,FALSE,"PEngD"}</definedName>
    <definedName name="___as1" localSheetId="12"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9" hidden="1">{#N/A,#N/A,TRUE,"Cover";#N/A,#N/A,TRUE,"Conts";#N/A,#N/A,TRUE,"VOS";#N/A,#N/A,TRUE,"Warrington";#N/A,#N/A,TRUE,"Widnes"}</definedName>
    <definedName name="___ccr1" localSheetId="12" hidden="1">{#N/A,#N/A,TRUE,"Cover";#N/A,#N/A,TRUE,"Conts";#N/A,#N/A,TRUE,"VOS";#N/A,#N/A,TRUE,"Warrington";#N/A,#N/A,TRUE,"Widnes"}</definedName>
    <definedName name="___ccr1" hidden="1">{#N/A,#N/A,TRUE,"Cover";#N/A,#N/A,TRUE,"Conts";#N/A,#N/A,TRUE,"VOS";#N/A,#N/A,TRUE,"Warrington";#N/A,#N/A,TRUE,"Widnes"}</definedName>
    <definedName name="___ccr2" localSheetId="9" hidden="1">{#N/A,#N/A,TRUE,"Cover";#N/A,#N/A,TRUE,"Conts";#N/A,#N/A,TRUE,"VOS";#N/A,#N/A,TRUE,"Warrington";#N/A,#N/A,TRUE,"Widnes"}</definedName>
    <definedName name="___ccr2" localSheetId="12" hidden="1">{#N/A,#N/A,TRUE,"Cover";#N/A,#N/A,TRUE,"Conts";#N/A,#N/A,TRUE,"VOS";#N/A,#N/A,TRUE,"Warrington";#N/A,#N/A,TRUE,"Widnes"}</definedName>
    <definedName name="___ccr2" hidden="1">{#N/A,#N/A,TRUE,"Cover";#N/A,#N/A,TRUE,"Conts";#N/A,#N/A,TRUE,"VOS";#N/A,#N/A,TRUE,"Warrington";#N/A,#N/A,TRUE,"Widnes"}</definedName>
    <definedName name="___old3" localSheetId="9" hidden="1">{#N/A,#N/A,FALSE,"Summary";#N/A,#N/A,FALSE,"3TJ";#N/A,#N/A,FALSE,"3TN";#N/A,#N/A,FALSE,"3TP";#N/A,#N/A,FALSE,"3SJ";#N/A,#N/A,FALSE,"3CJ";#N/A,#N/A,FALSE,"3CN";#N/A,#N/A,FALSE,"3CP";#N/A,#N/A,FALSE,"3A"}</definedName>
    <definedName name="___old3" localSheetId="12"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9" hidden="1">{#N/A,#N/A,FALSE,"Summary";#N/A,#N/A,FALSE,"3TJ";#N/A,#N/A,FALSE,"3TN";#N/A,#N/A,FALSE,"3TP";#N/A,#N/A,FALSE,"3SJ";#N/A,#N/A,FALSE,"3CJ";#N/A,#N/A,FALSE,"3CN";#N/A,#N/A,FALSE,"3CP";#N/A,#N/A,FALSE,"3A"}</definedName>
    <definedName name="___old5" localSheetId="12"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9" hidden="1">{#N/A,#N/A,FALSE,"Summary";#N/A,#N/A,FALSE,"3TJ";#N/A,#N/A,FALSE,"3TN";#N/A,#N/A,FALSE,"3TP";#N/A,#N/A,FALSE,"3SJ";#N/A,#N/A,FALSE,"3CJ";#N/A,#N/A,FALSE,"3CN";#N/A,#N/A,FALSE,"3CP";#N/A,#N/A,FALSE,"3A"}</definedName>
    <definedName name="___old7" localSheetId="12"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[1]SUM!#REF!</definedName>
    <definedName name="__123Graph_ACURRENT" hidden="1">[2]FitOutConfCentre!#REF!</definedName>
    <definedName name="__123Graph_B" hidden="1">[3]SUM!#REF!</definedName>
    <definedName name="__ccr1" localSheetId="9" hidden="1">{#N/A,#N/A,TRUE,"Cover";#N/A,#N/A,TRUE,"Conts";#N/A,#N/A,TRUE,"VOS";#N/A,#N/A,TRUE,"Warrington";#N/A,#N/A,TRUE,"Widnes"}</definedName>
    <definedName name="__ccr1" localSheetId="12" hidden="1">{#N/A,#N/A,TRUE,"Cover";#N/A,#N/A,TRUE,"Conts";#N/A,#N/A,TRUE,"VOS";#N/A,#N/A,TRUE,"Warrington";#N/A,#N/A,TRUE,"Widnes"}</definedName>
    <definedName name="__ccr1" hidden="1">{#N/A,#N/A,TRUE,"Cover";#N/A,#N/A,TRUE,"Conts";#N/A,#N/A,TRUE,"VOS";#N/A,#N/A,TRUE,"Warrington";#N/A,#N/A,TRUE,"Widnes"}</definedName>
    <definedName name="_1B.05.M.010.0010" localSheetId="9">#REF!</definedName>
    <definedName name="_1B.05.M.010.0010">#REF!</definedName>
    <definedName name="_1B.05.M.010.0050" localSheetId="9">#REF!</definedName>
    <definedName name="_1B.05.M.010.0050">#REF!</definedName>
    <definedName name="_1B.05.M.0100.0010">#REF!</definedName>
    <definedName name="_1B.05.M.020.0010">#REF!</definedName>
    <definedName name="_1B.05.M.020.0020">#REF!</definedName>
    <definedName name="_1B.05.M.020.0030">#REF!</definedName>
    <definedName name="_1B.05.M.020.0040">#REF!</definedName>
    <definedName name="_1B.05.M.030.0010">#REF!</definedName>
    <definedName name="_1B.05.M.030.0020">#REF!</definedName>
    <definedName name="_1B.05.M.040.0010">#REF!</definedName>
    <definedName name="_1B.05.M.050.0010">#REF!</definedName>
    <definedName name="_1B.05.M.050.0020">#REF!</definedName>
    <definedName name="_1B.05.M.050.0030">#REF!</definedName>
    <definedName name="_1B.05.M.060.0020">#REF!</definedName>
    <definedName name="_1B.05.M.060.0100">#REF!</definedName>
    <definedName name="_1B.05.M.070.0010">#REF!</definedName>
    <definedName name="_1B.05.M.070.0020">#REF!</definedName>
    <definedName name="_1B.05.M.070.0030">#REF!</definedName>
    <definedName name="_1B.05.M.070.0040">#REF!</definedName>
    <definedName name="_1B.05.M.070.0050">#REF!</definedName>
    <definedName name="_1B.05.M.080.0010">#REF!</definedName>
    <definedName name="_1B.05.M.090.0010">#REF!</definedName>
    <definedName name="_1B.09.P.010.0010">#REF!</definedName>
    <definedName name="_1B.09.P.010.0020">#REF!</definedName>
    <definedName name="_1B.09.P.010.0030">#REF!</definedName>
    <definedName name="_1B.09.P.010.0040">#REF!</definedName>
    <definedName name="_1B.09.P.010.0050">#REF!</definedName>
    <definedName name="_1B.09.P.010.0060">#REF!</definedName>
    <definedName name="_1B.09.P.010.0070">#REF!</definedName>
    <definedName name="_1B.09.P.020.0010">#REF!</definedName>
    <definedName name="_1B.09.P.020.0020">#REF!</definedName>
    <definedName name="_1B.09.P.020.0030">#REF!</definedName>
    <definedName name="_1B.09.P.020.0040">#REF!</definedName>
    <definedName name="_1B.09.P.020.0050">#REF!</definedName>
    <definedName name="_1B.09.P.020.0060">#REF!</definedName>
    <definedName name="_1B.09.P.020.0070">#REF!</definedName>
    <definedName name="_1B.09.P.020.0080">#REF!</definedName>
    <definedName name="_1B.09.P.020.0090">#REF!</definedName>
    <definedName name="_1B.09.P.020.0100">#REF!</definedName>
    <definedName name="_1B.09.P.020.0110">#REF!</definedName>
    <definedName name="_1B.09.P.020.0120">#REF!</definedName>
    <definedName name="_1B.09.P.020.0130">#REF!</definedName>
    <definedName name="_1B.09.P.020.0140">#REF!</definedName>
    <definedName name="_1B.09.P.020.0150">#REF!</definedName>
    <definedName name="_1B.09.P.030.0010">#REF!</definedName>
    <definedName name="_1B.09.P.030.0020">#REF!</definedName>
    <definedName name="_1B.09.P.030.0030">#REF!</definedName>
    <definedName name="_1B.09.P.030.0040">#REF!</definedName>
    <definedName name="_1B.09.P.030.0050">#REF!</definedName>
    <definedName name="_1B.09.P.030.0060">#REF!</definedName>
    <definedName name="_1B.09.P.040.0010">#REF!</definedName>
    <definedName name="_1B.09.P.040.0020">#REF!</definedName>
    <definedName name="_1B.09.P.040.0030">#REF!</definedName>
    <definedName name="_1B.09.P.050.0010">#REF!</definedName>
    <definedName name="_1B.09.P.050.0020">#REF!</definedName>
    <definedName name="_1B.09.P.060.0010">#REF!</definedName>
    <definedName name="_1B.09.P.060.0020">#REF!</definedName>
    <definedName name="_1B.09.P.060.0030">#REF!</definedName>
    <definedName name="_1B.09.P.060.0040">#REF!</definedName>
    <definedName name="_1B.09.P.060.0050">#REF!</definedName>
    <definedName name="_1B.09.P.060.0060">#REF!</definedName>
    <definedName name="_1B.09.P.060.0070">#REF!</definedName>
    <definedName name="_1B.09.P.060.0080">#REF!</definedName>
    <definedName name="_1B.09.P.060.0090">#REF!</definedName>
    <definedName name="_1B.09.P.060.0100">#REF!</definedName>
    <definedName name="_1B.09.P.060.0110">#REF!</definedName>
    <definedName name="_1B.09.P.070.0010">#REF!</definedName>
    <definedName name="_1B.09.P.070.0020">#REF!</definedName>
    <definedName name="_1B.09.P.070.0030">#REF!</definedName>
    <definedName name="_1B.09.P.080.0010">#REF!</definedName>
    <definedName name="_1B.09.R.010.0010">#REF!</definedName>
    <definedName name="_1B.09.R.010.0020">#REF!</definedName>
    <definedName name="_1B.09.R.010.0030">#REF!</definedName>
    <definedName name="_1B.09.R.010.0040">#REF!</definedName>
    <definedName name="_1B.09.R.010.0050">#REF!</definedName>
    <definedName name="_1B.09.R.010.0060">#REF!</definedName>
    <definedName name="_1B.09.R.010.0070">#REF!</definedName>
    <definedName name="_1B.09.R.010.0080">#REF!</definedName>
    <definedName name="_1B.09.R.010.0090">#REF!</definedName>
    <definedName name="_1B.09.R.010.0100">#REF!</definedName>
    <definedName name="_1B.09.R.010.0120">#REF!</definedName>
    <definedName name="_1B.09.R.010.0130">#REF!</definedName>
    <definedName name="_1B.09.R.010.0140">#REF!</definedName>
    <definedName name="_1B.09.R.010.0150">#REF!</definedName>
    <definedName name="_1B.09.R.010.0160">#REF!</definedName>
    <definedName name="_1B.09.R.020.0010">#REF!</definedName>
    <definedName name="_1B.09.R.020.0020">#REF!</definedName>
    <definedName name="_1B.09.R.020.0030">#REF!</definedName>
    <definedName name="_1B.09.R.020.0040">#REF!</definedName>
    <definedName name="_1B.09.R.020.0050">#REF!</definedName>
    <definedName name="_1B.09.R.020.0060">#REF!</definedName>
    <definedName name="_1B.09.R.020.0070">#REF!</definedName>
    <definedName name="_1B.09.R.020.0080">#REF!</definedName>
    <definedName name="_1B.09.R.020.0090">#REF!</definedName>
    <definedName name="_1B.09.R.020.0100">#REF!</definedName>
    <definedName name="_1B.09.R.030.0010">#REF!</definedName>
    <definedName name="_1B.09.R.040.0010">#REF!</definedName>
    <definedName name="_1B.09.R.040.0020">#REF!</definedName>
    <definedName name="_1B.09.R.040.0030">#REF!</definedName>
    <definedName name="_1B.09.R.040.0040">#REF!</definedName>
    <definedName name="_1B.09.R.040.0050">#REF!</definedName>
    <definedName name="_1B.09.R.040.0060">#REF!</definedName>
    <definedName name="_1B.09.R.040.0070">#REF!</definedName>
    <definedName name="_1B.09.R.040.0080">#REF!</definedName>
    <definedName name="_1B.09.R.040.0090">#REF!</definedName>
    <definedName name="_1B.09.R.040.0100">#REF!</definedName>
    <definedName name="_1B.09.R.040.0110">#REF!</definedName>
    <definedName name="_1B.09.R.050.0010">#REF!</definedName>
    <definedName name="_1B.09.R.060.0010">#REF!</definedName>
    <definedName name="_1B.09.R.060.0020">#REF!</definedName>
    <definedName name="_1B.09.R.060.0030">#REF!</definedName>
    <definedName name="_1B.09.R.070.0010">#REF!</definedName>
    <definedName name="_1B.09.R.080.0010">#REF!</definedName>
    <definedName name="_1B.09.R.080.0020">#REF!</definedName>
    <definedName name="_1B.09.R.080.0030">#REF!</definedName>
    <definedName name="_1B.09.R.080.0040">#REF!</definedName>
    <definedName name="_1B.09.R.080.0050">#REF!</definedName>
    <definedName name="_1B.09.R.080.0060">#REF!</definedName>
    <definedName name="_1B.09.R.080.0070">#REF!</definedName>
    <definedName name="_1B.09.R.080.0080">#REF!</definedName>
    <definedName name="_1B.09.R.080.0090">#REF!</definedName>
    <definedName name="_1B.09.R.080.0100">#REF!</definedName>
    <definedName name="_1B.09.R.080.0110">#REF!</definedName>
    <definedName name="_1B.09.R.080.0120">#REF!</definedName>
    <definedName name="_1B.09.R.090.0010">#REF!</definedName>
    <definedName name="_1B.09.U.010.0010">#REF!</definedName>
    <definedName name="_1B.09.U.010.0020">#REF!</definedName>
    <definedName name="_1B.09.U.020.0010">#REF!</definedName>
    <definedName name="_1B.09.U.020.0020">#REF!</definedName>
    <definedName name="_1B.09.U.020.0030">#REF!</definedName>
    <definedName name="_1B.09.U.020.0040">#REF!</definedName>
    <definedName name="_1B.09.U.020.0050">#REF!</definedName>
    <definedName name="_1B.09.U.020.0060">#REF!</definedName>
    <definedName name="_1B.09.U.020.0070">#REF!</definedName>
    <definedName name="_1B.09.U.020.0080">#REF!</definedName>
    <definedName name="_1B.09.U.030.0010">#REF!</definedName>
    <definedName name="_1B.09.U.030.0020">#REF!</definedName>
    <definedName name="_1B.09.U.030.0030">#REF!</definedName>
    <definedName name="_1B.09.U.030.0040">#REF!</definedName>
    <definedName name="_1B.09.U.040.0010">#REF!</definedName>
    <definedName name="_1B.09.U.040.0020">#REF!</definedName>
    <definedName name="_1B.09.U.040.0030">#REF!</definedName>
    <definedName name="_1B.09.U.040.0040">#REF!</definedName>
    <definedName name="_1B.09.U.040.0050">#REF!</definedName>
    <definedName name="_1B.09.U.040.0060">#REF!</definedName>
    <definedName name="_1B.09.U.040.0070">#REF!</definedName>
    <definedName name="_1B.09.U.040.0080">#REF!</definedName>
    <definedName name="_1B.09.U.040.0090">#REF!</definedName>
    <definedName name="_1B.09.U.040.0110">#REF!</definedName>
    <definedName name="_1B.09.U.040.0120">#REF!</definedName>
    <definedName name="_1B.09.U.040.0130">#REF!</definedName>
    <definedName name="_1B.09.U.040.0140">#REF!</definedName>
    <definedName name="_1B.09.U.040.0150">#REF!</definedName>
    <definedName name="_1B.09.U.040.0160">#REF!</definedName>
    <definedName name="_1B.09.U.040.0170">#REF!</definedName>
    <definedName name="_1B.09.U.040.0180">#REF!</definedName>
    <definedName name="_1B.09.U.040.0190">#REF!</definedName>
    <definedName name="_1B.09.U.040.0200">#REF!</definedName>
    <definedName name="_1B.09.U.040.0210">#REF!</definedName>
    <definedName name="_1B.09.U.040.0220">#REF!</definedName>
    <definedName name="_1B.09.U.040.0230">#REF!</definedName>
    <definedName name="_1B.09.U.040.0250">#REF!</definedName>
    <definedName name="_1B.09.U.050.0010">#REF!</definedName>
    <definedName name="_1B.09.U.050.0020">#REF!</definedName>
    <definedName name="_1B.09.U.050.0030">#REF!</definedName>
    <definedName name="_1B.09.U.050.0040">#REF!</definedName>
    <definedName name="_1B.09.U.050.0050">#REF!</definedName>
    <definedName name="_1B.09.U.060.0010">#REF!</definedName>
    <definedName name="_1B.09.U.060.0020">#REF!</definedName>
    <definedName name="_1B.09.U.060.0030">#REF!</definedName>
    <definedName name="_1B.09.U.060.0040">#REF!</definedName>
    <definedName name="_1B.09.U.060.0050">#REF!</definedName>
    <definedName name="_1B.09.U.060.0060">#REF!</definedName>
    <definedName name="_1B.09.U.070.0010">#REF!</definedName>
    <definedName name="_1B.09.U.070.0020">#REF!</definedName>
    <definedName name="_1B.09.U.070.0030">#REF!</definedName>
    <definedName name="_1B.09.U.080.0010">#REF!</definedName>
    <definedName name="_1B.09.U.080.0020">#REF!</definedName>
    <definedName name="_1B.09.U.080.0030">#REF!</definedName>
    <definedName name="_1B.09.U.080.0040">#REF!</definedName>
    <definedName name="_1B.09.U.090.0010">#REF!</definedName>
    <definedName name="_1B.09.U.090.0020">#REF!</definedName>
    <definedName name="_1B.09.U.090.0030">#REF!</definedName>
    <definedName name="_1B.09.U.100.0010">#REF!</definedName>
    <definedName name="_1B.09.U.100.0020">#REF!</definedName>
    <definedName name="_1B.09.U.100.0030">#REF!</definedName>
    <definedName name="_1B.09.U.100.0040">#REF!</definedName>
    <definedName name="_1B.09.U.110.0010">#REF!</definedName>
    <definedName name="_1B.09.U.110.0020">#REF!</definedName>
    <definedName name="_1B.09.U.110.0030">#REF!</definedName>
    <definedName name="_1B.09.U.110.0040">#REF!</definedName>
    <definedName name="_1B.09.U.110.0050">#REF!</definedName>
    <definedName name="_1B.09.U.110.0060">#REF!</definedName>
    <definedName name="_1B.09.U.110.0070">#REF!</definedName>
    <definedName name="_1B.09.U.120.0010">#REF!</definedName>
    <definedName name="_1B.09.U.130.0010">#REF!</definedName>
    <definedName name="_1B.09.U.130.0020">#REF!</definedName>
    <definedName name="_1B.09.U.200.0010">#REF!</definedName>
    <definedName name="_1B.09.W.010.0010">#REF!</definedName>
    <definedName name="_1B.09.W.010.0020">#REF!</definedName>
    <definedName name="_1B.09.W.010.0030">#REF!</definedName>
    <definedName name="_1B.09.W.010.0040">#REF!</definedName>
    <definedName name="_1B.09.W.010.0050">#REF!</definedName>
    <definedName name="_1B.09.W.010.0060">#REF!</definedName>
    <definedName name="_1B.09.W.010.0070">#REF!</definedName>
    <definedName name="_1B.09.W.010.0080">#REF!</definedName>
    <definedName name="_1B.09.W.010.0090">#REF!</definedName>
    <definedName name="_1B.09.W.010.0100">#REF!</definedName>
    <definedName name="_1B.09.W.010.0110">#REF!</definedName>
    <definedName name="_1B.09.W.010.0120">#REF!</definedName>
    <definedName name="_1B.09.W.010.0130">#REF!</definedName>
    <definedName name="_1B.09.W.010.0140">#REF!</definedName>
    <definedName name="_1B.09.W.010.0150">#REF!</definedName>
    <definedName name="_1B.09.W.020.0010">#REF!</definedName>
    <definedName name="_ab1" localSheetId="9" hidden="1">{#N/A,#N/A,FALSE,"SumD";#N/A,#N/A,FALSE,"ElecD";#N/A,#N/A,FALSE,"MechD";#N/A,#N/A,FALSE,"GeotD";#N/A,#N/A,FALSE,"PrcsD";#N/A,#N/A,FALSE,"TunnD";#N/A,#N/A,FALSE,"CivlD";#N/A,#N/A,FALSE,"NtwkD";#N/A,#N/A,FALSE,"EstgD";#N/A,#N/A,FALSE,"PEngD"}</definedName>
    <definedName name="_ab1" localSheetId="12"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9" hidden="1">{#N/A,#N/A,FALSE,"SumD";#N/A,#N/A,FALSE,"ElecD";#N/A,#N/A,FALSE,"MechD";#N/A,#N/A,FALSE,"GeotD";#N/A,#N/A,FALSE,"PrcsD";#N/A,#N/A,FALSE,"TunnD";#N/A,#N/A,FALSE,"CivlD";#N/A,#N/A,FALSE,"NtwkD";#N/A,#N/A,FALSE,"EstgD";#N/A,#N/A,FALSE,"PEngD"}</definedName>
    <definedName name="_as1" localSheetId="12"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9" hidden="1">{#N/A,#N/A,TRUE,"Cover";#N/A,#N/A,TRUE,"Conts";#N/A,#N/A,TRUE,"VOS";#N/A,#N/A,TRUE,"Warrington";#N/A,#N/A,TRUE,"Widnes"}</definedName>
    <definedName name="_ccr1" localSheetId="12" hidden="1">{#N/A,#N/A,TRUE,"Cover";#N/A,#N/A,TRUE,"Conts";#N/A,#N/A,TRUE,"VOS";#N/A,#N/A,TRUE,"Warrington";#N/A,#N/A,TRUE,"Widnes"}</definedName>
    <definedName name="_ccr1" hidden="1">{#N/A,#N/A,TRUE,"Cover";#N/A,#N/A,TRUE,"Conts";#N/A,#N/A,TRUE,"VOS";#N/A,#N/A,TRUE,"Warrington";#N/A,#N/A,TRUE,"Widnes"}</definedName>
    <definedName name="_ccr2" localSheetId="9" hidden="1">{#N/A,#N/A,TRUE,"Cover";#N/A,#N/A,TRUE,"Conts";#N/A,#N/A,TRUE,"VOS";#N/A,#N/A,TRUE,"Warrington";#N/A,#N/A,TRUE,"Widnes"}</definedName>
    <definedName name="_ccr2" localSheetId="12" hidden="1">{#N/A,#N/A,TRUE,"Cover";#N/A,#N/A,TRUE,"Conts";#N/A,#N/A,TRUE,"VOS";#N/A,#N/A,TRUE,"Warrington";#N/A,#N/A,TRUE,"Widnes"}</definedName>
    <definedName name="_ccr2" hidden="1">{#N/A,#N/A,TRUE,"Cover";#N/A,#N/A,TRUE,"Conts";#N/A,#N/A,TRUE,"VOS";#N/A,#N/A,TRUE,"Warrington";#N/A,#N/A,TRUE,"Widnes"}</definedName>
    <definedName name="_Dist_Values" localSheetId="9" hidden="1">#REF!</definedName>
    <definedName name="_Dist_Values" hidden="1">#REF!</definedName>
    <definedName name="_Fill" localSheetId="9" hidden="1">[4]GRSummary!#REF!</definedName>
    <definedName name="_Fill" localSheetId="12" hidden="1">[5]GRSummary!#REF!</definedName>
    <definedName name="_Fill" hidden="1">[4]GRSummary!#REF!</definedName>
    <definedName name="_xlnm._FilterDatabase" localSheetId="2" hidden="1">'FIR summary '!$A$5:$L$43</definedName>
    <definedName name="_xlnm._FilterDatabase" localSheetId="17" hidden="1">'Issue '!$A$4:$Z$137</definedName>
    <definedName name="_xlnm._FilterDatabase" localSheetId="25" hidden="1">'LOOK AHEAD '!#REF!</definedName>
    <definedName name="_xlnm._FilterDatabase" localSheetId="15" hidden="1">'Major Quantities'!$A$1:$ZN$52</definedName>
    <definedName name="_xlnm._FilterDatabase" localSheetId="13" hidden="1">Procurement!$A$1:$X$37</definedName>
    <definedName name="_xlnm._FilterDatabase" localSheetId="4" hidden="1">Progress!$A$6:$U$42</definedName>
    <definedName name="_xlnm._FilterDatabase" localSheetId="9" hidden="1">#REF!</definedName>
    <definedName name="_xlnm._FilterDatabase" localSheetId="12" hidden="1">'Risk Register '!$A$4:$AA$250</definedName>
    <definedName name="_xlnm._FilterDatabase" hidden="1">#REF!</definedName>
    <definedName name="_jj300" localSheetId="9">#REF!</definedName>
    <definedName name="_jj300">#REF!</definedName>
    <definedName name="_Key1" localSheetId="9" hidden="1">#REF!</definedName>
    <definedName name="_Key1" hidden="1">#REF!</definedName>
    <definedName name="_Key2" localSheetId="9" hidden="1">'[6]LTR-2'!#REF!</definedName>
    <definedName name="_Key2" hidden="1">'[6]LTR-2'!#REF!</definedName>
    <definedName name="_old3" localSheetId="9" hidden="1">{#N/A,#N/A,FALSE,"Summary";#N/A,#N/A,FALSE,"3TJ";#N/A,#N/A,FALSE,"3TN";#N/A,#N/A,FALSE,"3TP";#N/A,#N/A,FALSE,"3SJ";#N/A,#N/A,FALSE,"3CJ";#N/A,#N/A,FALSE,"3CN";#N/A,#N/A,FALSE,"3CP";#N/A,#N/A,FALSE,"3A"}</definedName>
    <definedName name="_old3" localSheetId="12"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9" hidden="1">{#N/A,#N/A,FALSE,"Summary";#N/A,#N/A,FALSE,"3TJ";#N/A,#N/A,FALSE,"3TN";#N/A,#N/A,FALSE,"3TP";#N/A,#N/A,FALSE,"3SJ";#N/A,#N/A,FALSE,"3CJ";#N/A,#N/A,FALSE,"3CN";#N/A,#N/A,FALSE,"3CP";#N/A,#N/A,FALSE,"3A"}</definedName>
    <definedName name="_old5" localSheetId="12"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9" hidden="1">{#N/A,#N/A,FALSE,"Summary";#N/A,#N/A,FALSE,"3TJ";#N/A,#N/A,FALSE,"3TN";#N/A,#N/A,FALSE,"3TP";#N/A,#N/A,FALSE,"3SJ";#N/A,#N/A,FALSE,"3CJ";#N/A,#N/A,FALSE,"3CN";#N/A,#N/A,FALSE,"3CP";#N/A,#N/A,FALSE,"3A"}</definedName>
    <definedName name="_old7" localSheetId="12"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9" hidden="1">[7]PriceSummary!#REF!</definedName>
    <definedName name="_Parse_In" localSheetId="12" hidden="1">[8]PriceSummary!#REF!</definedName>
    <definedName name="_Parse_In" hidden="1">[7]PriceSummary!#REF!</definedName>
    <definedName name="_Parse_Out" localSheetId="9" hidden="1">#REF!</definedName>
    <definedName name="_Parse_Out" hidden="1">#REF!</definedName>
    <definedName name="_Regression_Int" hidden="1">1</definedName>
    <definedName name="_Sort" localSheetId="9" hidden="1">#REF!</definedName>
    <definedName name="_Sort" hidden="1">#REF!</definedName>
    <definedName name="_WT" localSheetId="2">#REF!</definedName>
    <definedName name="_WT" localSheetId="9">#REF!</definedName>
    <definedName name="_WT">#REF!</definedName>
    <definedName name="A" localSheetId="9">#REF!</definedName>
    <definedName name="A">#REF!</definedName>
    <definedName name="a\sdasdf" localSheetId="9" hidden="1">{#N/A,#N/A,TRUE,"Cover";#N/A,#N/A,TRUE,"Conts";#N/A,#N/A,TRUE,"VOS";#N/A,#N/A,TRUE,"Warrington";#N/A,#N/A,TRUE,"Widnes"}</definedName>
    <definedName name="a\sdasdf" localSheetId="12" hidden="1">{#N/A,#N/A,TRUE,"Cover";#N/A,#N/A,TRUE,"Conts";#N/A,#N/A,TRUE,"VOS";#N/A,#N/A,TRUE,"Warrington";#N/A,#N/A,TRUE,"Widnes"}</definedName>
    <definedName name="a\sdasdf" hidden="1">{#N/A,#N/A,TRUE,"Cover";#N/A,#N/A,TRUE,"Conts";#N/A,#N/A,TRUE,"VOS";#N/A,#N/A,TRUE,"Warrington";#N/A,#N/A,TRUE,"Widnes"}</definedName>
    <definedName name="AAA" localSheetId="9" hidden="1">#REF!</definedName>
    <definedName name="AAA" hidden="1">#REF!</definedName>
    <definedName name="aaaaaaaa" localSheetId="9" hidden="1">{#N/A,#N/A,TRUE,"Cover";#N/A,#N/A,TRUE,"Conts";#N/A,#N/A,TRUE,"VOS";#N/A,#N/A,TRUE,"Warrington";#N/A,#N/A,TRUE,"Widnes"}</definedName>
    <definedName name="aaaaaaaa" localSheetId="12" hidden="1">{#N/A,#N/A,TRUE,"Cover";#N/A,#N/A,TRUE,"Conts";#N/A,#N/A,TRUE,"VOS";#N/A,#N/A,TRUE,"Warrington";#N/A,#N/A,TRUE,"Widnes"}</definedName>
    <definedName name="aaaaaaaa" hidden="1">{#N/A,#N/A,TRUE,"Cover";#N/A,#N/A,TRUE,"Conts";#N/A,#N/A,TRUE,"VOS";#N/A,#N/A,TRUE,"Warrington";#N/A,#N/A,TRUE,"Widnes"}</definedName>
    <definedName name="ACC" localSheetId="9" hidden="1">{#N/A,#N/A,TRUE,"Cover";#N/A,#N/A,TRUE,"Conts";#N/A,#N/A,TRUE,"VOS";#N/A,#N/A,TRUE,"Warrington";#N/A,#N/A,TRUE,"Widnes"}</definedName>
    <definedName name="ACC" localSheetId="12"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9" hidden="1">#REF!</definedName>
    <definedName name="accomation" hidden="1">#REF!</definedName>
    <definedName name="ACT" localSheetId="2">[9]WorkBreakDown!#REF!</definedName>
    <definedName name="ACT" localSheetId="9">[9]WorkBreakDown!#REF!</definedName>
    <definedName name="ACT" localSheetId="12">[10]WorkBreakDown!#REF!</definedName>
    <definedName name="ACT">[9]WorkBreakDown!#REF!</definedName>
    <definedName name="aegrgas" localSheetId="9" hidden="1">{#N/A,#N/A,TRUE,"Cover";#N/A,#N/A,TRUE,"Conts";#N/A,#N/A,TRUE,"VOS";#N/A,#N/A,TRUE,"Warrington";#N/A,#N/A,TRUE,"Widnes"}</definedName>
    <definedName name="aegrgas" localSheetId="12" hidden="1">{#N/A,#N/A,TRUE,"Cover";#N/A,#N/A,TRUE,"Conts";#N/A,#N/A,TRUE,"VOS";#N/A,#N/A,TRUE,"Warrington";#N/A,#N/A,TRUE,"Widnes"}</definedName>
    <definedName name="aegrgas" hidden="1">{#N/A,#N/A,TRUE,"Cover";#N/A,#N/A,TRUE,"Conts";#N/A,#N/A,TRUE,"VOS";#N/A,#N/A,TRUE,"Warrington";#N/A,#N/A,TRUE,"Widnes"}</definedName>
    <definedName name="AERAFG" localSheetId="9" hidden="1">{#N/A,#N/A,TRUE,"Cover";#N/A,#N/A,TRUE,"Conts";#N/A,#N/A,TRUE,"VOS";#N/A,#N/A,TRUE,"Warrington";#N/A,#N/A,TRUE,"Widnes"}</definedName>
    <definedName name="AERAFG" localSheetId="12" hidden="1">{#N/A,#N/A,TRUE,"Cover";#N/A,#N/A,TRUE,"Conts";#N/A,#N/A,TRUE,"VOS";#N/A,#N/A,TRUE,"Warrington";#N/A,#N/A,TRUE,"Widnes"}</definedName>
    <definedName name="AERAFG" hidden="1">{#N/A,#N/A,TRUE,"Cover";#N/A,#N/A,TRUE,"Conts";#N/A,#N/A,TRUE,"VOS";#N/A,#N/A,TRUE,"Warrington";#N/A,#N/A,TRUE,"Widnes"}</definedName>
    <definedName name="aerte" localSheetId="9" hidden="1">{#N/A,#N/A,TRUE,"Cover";#N/A,#N/A,TRUE,"Conts";#N/A,#N/A,TRUE,"VOS";#N/A,#N/A,TRUE,"Warrington";#N/A,#N/A,TRUE,"Widnes"}</definedName>
    <definedName name="aerte" localSheetId="12" hidden="1">{#N/A,#N/A,TRUE,"Cover";#N/A,#N/A,TRUE,"Conts";#N/A,#N/A,TRUE,"VOS";#N/A,#N/A,TRUE,"Warrington";#N/A,#N/A,TRUE,"Widnes"}</definedName>
    <definedName name="aerte" hidden="1">{#N/A,#N/A,TRUE,"Cover";#N/A,#N/A,TRUE,"Conts";#N/A,#N/A,TRUE,"VOS";#N/A,#N/A,TRUE,"Warrington";#N/A,#N/A,TRUE,"Widnes"}</definedName>
    <definedName name="aertes" localSheetId="9" hidden="1">{#N/A,#N/A,TRUE,"Cover";#N/A,#N/A,TRUE,"Conts";#N/A,#N/A,TRUE,"VOS";#N/A,#N/A,TRUE,"Warrington";#N/A,#N/A,TRUE,"Widnes"}</definedName>
    <definedName name="aertes" localSheetId="12" hidden="1">{#N/A,#N/A,TRUE,"Cover";#N/A,#N/A,TRUE,"Conts";#N/A,#N/A,TRUE,"VOS";#N/A,#N/A,TRUE,"Warrington";#N/A,#N/A,TRUE,"Widnes"}</definedName>
    <definedName name="aertes" hidden="1">{#N/A,#N/A,TRUE,"Cover";#N/A,#N/A,TRUE,"Conts";#N/A,#N/A,TRUE,"VOS";#N/A,#N/A,TRUE,"Warrington";#N/A,#N/A,TRUE,"Widnes"}</definedName>
    <definedName name="aetertryh" localSheetId="9" hidden="1">{#N/A,#N/A,TRUE,"Cover";#N/A,#N/A,TRUE,"Conts";#N/A,#N/A,TRUE,"VOS";#N/A,#N/A,TRUE,"Warrington";#N/A,#N/A,TRUE,"Widnes"}</definedName>
    <definedName name="aetertryh" localSheetId="12" hidden="1">{#N/A,#N/A,TRUE,"Cover";#N/A,#N/A,TRUE,"Conts";#N/A,#N/A,TRUE,"VOS";#N/A,#N/A,TRUE,"Warrington";#N/A,#N/A,TRUE,"Widnes"}</definedName>
    <definedName name="aetertryh" hidden="1">{#N/A,#N/A,TRUE,"Cover";#N/A,#N/A,TRUE,"Conts";#N/A,#N/A,TRUE,"VOS";#N/A,#N/A,TRUE,"Warrington";#N/A,#N/A,TRUE,"Widnes"}</definedName>
    <definedName name="anvoice1" localSheetId="9" hidden="1">#REF!</definedName>
    <definedName name="anvoice1" hidden="1">#REF!</definedName>
    <definedName name="APPO" localSheetId="9" hidden="1">#REF!</definedName>
    <definedName name="APPO" hidden="1">#REF!</definedName>
    <definedName name="appraisal" localSheetId="9" hidden="1">{#N/A,#N/A,TRUE,"Cover";#N/A,#N/A,TRUE,"Conts";#N/A,#N/A,TRUE,"VOS";#N/A,#N/A,TRUE,"Warrington";#N/A,#N/A,TRUE,"Widnes"}</definedName>
    <definedName name="appraisal" localSheetId="12" hidden="1">{#N/A,#N/A,TRUE,"Cover";#N/A,#N/A,TRUE,"Conts";#N/A,#N/A,TRUE,"VOS";#N/A,#N/A,TRUE,"Warrington";#N/A,#N/A,TRUE,"Widnes"}</definedName>
    <definedName name="appraisal" hidden="1">{#N/A,#N/A,TRUE,"Cover";#N/A,#N/A,TRUE,"Conts";#N/A,#N/A,TRUE,"VOS";#N/A,#N/A,TRUE,"Warrington";#N/A,#N/A,TRUE,"Widnes"}</definedName>
    <definedName name="ARUN" localSheetId="9" hidden="1">#REF!</definedName>
    <definedName name="ARUN" hidden="1">#REF!</definedName>
    <definedName name="asdfsa" localSheetId="9" hidden="1">#REF!</definedName>
    <definedName name="asdfsa" hidden="1">#REF!</definedName>
    <definedName name="asgseg" localSheetId="9" hidden="1">{#N/A,#N/A,TRUE,"Cover";#N/A,#N/A,TRUE,"Conts";#N/A,#N/A,TRUE,"VOS";#N/A,#N/A,TRUE,"Warrington";#N/A,#N/A,TRUE,"Widnes"}</definedName>
    <definedName name="asgseg" localSheetId="12" hidden="1">{#N/A,#N/A,TRUE,"Cover";#N/A,#N/A,TRUE,"Conts";#N/A,#N/A,TRUE,"VOS";#N/A,#N/A,TRUE,"Warrington";#N/A,#N/A,TRUE,"Widnes"}</definedName>
    <definedName name="asgseg" hidden="1">{#N/A,#N/A,TRUE,"Cover";#N/A,#N/A,TRUE,"Conts";#N/A,#N/A,TRUE,"VOS";#N/A,#N/A,TRUE,"Warrington";#N/A,#N/A,TRUE,"Widnes"}</definedName>
    <definedName name="asrasnrjutu" localSheetId="9" hidden="1">{#N/A,#N/A,TRUE,"Cover";#N/A,#N/A,TRUE,"Conts";#N/A,#N/A,TRUE,"VOS";#N/A,#N/A,TRUE,"Warrington";#N/A,#N/A,TRUE,"Widnes"}</definedName>
    <definedName name="asrasnrjutu" localSheetId="12" hidden="1">{#N/A,#N/A,TRUE,"Cover";#N/A,#N/A,TRUE,"Conts";#N/A,#N/A,TRUE,"VOS";#N/A,#N/A,TRUE,"Warrington";#N/A,#N/A,TRUE,"Widnes"}</definedName>
    <definedName name="asrasnrjutu" hidden="1">{#N/A,#N/A,TRUE,"Cover";#N/A,#N/A,TRUE,"Conts";#N/A,#N/A,TRUE,"VOS";#N/A,#N/A,TRUE,"Warrington";#N/A,#N/A,TRUE,"Widnes"}</definedName>
    <definedName name="At_risk" localSheetId="9">[11]Assumptions!$B$1</definedName>
    <definedName name="At_risk" localSheetId="12">[12]Assumptions!$B$1</definedName>
    <definedName name="At_risk">[11]Assumptions!$B$1</definedName>
    <definedName name="atrisk_total_net_rent_for_cashflow" localSheetId="9">'[11]@risk rents and incentives'!$W$25:$AL$26</definedName>
    <definedName name="atrisk_total_net_rent_for_cashflow" localSheetId="12">'[12]@risk rents and incentives'!$W$25:$AL$26</definedName>
    <definedName name="atrisk_total_net_rent_for_cashflow">'[11]@risk rents and incentives'!$W$25:$AL$26</definedName>
    <definedName name="Audit_Category" localSheetId="10">[13]Lookups!#REF!</definedName>
    <definedName name="Audit_Category" localSheetId="8">[13]Lookups!#REF!</definedName>
    <definedName name="Audit_Category" localSheetId="9">[13]Lookups!#REF!</definedName>
    <definedName name="Audit_Category" localSheetId="7">[13]Lookups!#REF!</definedName>
    <definedName name="Audit_Category">[13]Lookups!#REF!</definedName>
    <definedName name="awt" localSheetId="9" hidden="1">{#N/A,#N/A,TRUE,"Cover";#N/A,#N/A,TRUE,"Conts";#N/A,#N/A,TRUE,"VOS";#N/A,#N/A,TRUE,"Warrington";#N/A,#N/A,TRUE,"Widnes"}</definedName>
    <definedName name="awt" localSheetId="12" hidden="1">{#N/A,#N/A,TRUE,"Cover";#N/A,#N/A,TRUE,"Conts";#N/A,#N/A,TRUE,"VOS";#N/A,#N/A,TRUE,"Warrington";#N/A,#N/A,TRUE,"Widnes"}</definedName>
    <definedName name="awt" hidden="1">{#N/A,#N/A,TRUE,"Cover";#N/A,#N/A,TRUE,"Conts";#N/A,#N/A,TRUE,"VOS";#N/A,#N/A,TRUE,"Warrington";#N/A,#N/A,TRUE,"Widnes"}</definedName>
    <definedName name="awyawghh" localSheetId="9" hidden="1">{#N/A,#N/A,TRUE,"Cover";#N/A,#N/A,TRUE,"Conts";#N/A,#N/A,TRUE,"VOS";#N/A,#N/A,TRUE,"Warrington";#N/A,#N/A,TRUE,"Widnes"}</definedName>
    <definedName name="awyawghh" localSheetId="12" hidden="1">{#N/A,#N/A,TRUE,"Cover";#N/A,#N/A,TRUE,"Conts";#N/A,#N/A,TRUE,"VOS";#N/A,#N/A,TRUE,"Warrington";#N/A,#N/A,TRUE,"Widnes"}</definedName>
    <definedName name="awyawghh" hidden="1">{#N/A,#N/A,TRUE,"Cover";#N/A,#N/A,TRUE,"Conts";#N/A,#N/A,TRUE,"VOS";#N/A,#N/A,TRUE,"Warrington";#N/A,#N/A,TRUE,"Widnes"}</definedName>
    <definedName name="BAB_Control" localSheetId="9" hidden="1">{"'TELEPHONE Nos'!$A$1:$D$55"}</definedName>
    <definedName name="BAB_Control" localSheetId="12" hidden="1">{"'TELEPHONE Nos'!$A$1:$D$55"}</definedName>
    <definedName name="BAB_Control" hidden="1">{"'TELEPHONE Nos'!$A$1:$D$55"}</definedName>
    <definedName name="bb" localSheetId="9" hidden="1">{#N/A,#N/A,TRUE,"Cover";#N/A,#N/A,TRUE,"Conts";#N/A,#N/A,TRUE,"VOS";#N/A,#N/A,TRUE,"Warrington";#N/A,#N/A,TRUE,"Widnes"}</definedName>
    <definedName name="bb" localSheetId="12" hidden="1">{#N/A,#N/A,TRUE,"Cover";#N/A,#N/A,TRUE,"Conts";#N/A,#N/A,TRUE,"VOS";#N/A,#N/A,TRUE,"Warrington";#N/A,#N/A,TRUE,"Widnes"}</definedName>
    <definedName name="bb" hidden="1">{#N/A,#N/A,TRUE,"Cover";#N/A,#N/A,TRUE,"Conts";#N/A,#N/A,TRUE,"VOS";#N/A,#N/A,TRUE,"Warrington";#N/A,#N/A,TRUE,"Widnes"}</definedName>
    <definedName name="bbbbbbbbbb" localSheetId="9" hidden="1">#REF!</definedName>
    <definedName name="bbbbbbbbbb" hidden="1">#REF!</definedName>
    <definedName name="BC" localSheetId="12">[10]WorkBreakDown!$G$4</definedName>
    <definedName name="BC">[9]WorkBreakDown!$G$4</definedName>
    <definedName name="BCIS" localSheetId="9" hidden="1">{#N/A,#N/A,TRUE,"Cover";#N/A,#N/A,TRUE,"Conts";#N/A,#N/A,TRUE,"VOS";#N/A,#N/A,TRUE,"Warrington";#N/A,#N/A,TRUE,"Widnes"}</definedName>
    <definedName name="BCIS" localSheetId="12" hidden="1">{#N/A,#N/A,TRUE,"Cover";#N/A,#N/A,TRUE,"Conts";#N/A,#N/A,TRUE,"VOS";#N/A,#N/A,TRUE,"Warrington";#N/A,#N/A,TRUE,"Widnes"}</definedName>
    <definedName name="BCIS" hidden="1">{#N/A,#N/A,TRUE,"Cover";#N/A,#N/A,TRUE,"Conts";#N/A,#N/A,TRUE,"VOS";#N/A,#N/A,TRUE,"Warrington";#N/A,#N/A,TRUE,"Widnes"}</definedName>
    <definedName name="BCTemp" localSheetId="9">'[14]BC - Final Templates'!$G$5:$S$182</definedName>
    <definedName name="BCTemp" localSheetId="12">'[15]BC - Final Templates'!$G$5:$S$182</definedName>
    <definedName name="BCTemp">'[14]BC - Final Templates'!$G$5:$S$182</definedName>
    <definedName name="BQ" localSheetId="12">[10]WorkBreakDown!$F$4</definedName>
    <definedName name="BQ">[9]WorkBreakDown!$F$4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9">'[16]Build-up'!#REF!</definedName>
    <definedName name="BUILDER_S__PROFIT__AND__ATTENDANCE" localSheetId="12">'[17]Build-up'!#REF!</definedName>
    <definedName name="BUILDER_S__PROFIT__AND__ATTENDANCE">'[16]Build-up'!#REF!</definedName>
    <definedName name="BuiltIn_Print_Area___0" localSheetId="9">#REF!</definedName>
    <definedName name="BuiltIn_Print_Area___0">#REF!</definedName>
    <definedName name="car_park_cash_flow" localSheetId="9">'[11]Car park lease'!$A$21:$G$161</definedName>
    <definedName name="car_park_cash_flow" localSheetId="12">'[12]Car park lease'!$A$21:$G$161</definedName>
    <definedName name="car_park_cash_flow">'[11]Car park lease'!$A$21:$G$161</definedName>
    <definedName name="CARGO" localSheetId="9" hidden="1">{#N/A,#N/A,FALSE,"C3";#N/A,#N/A,FALSE,"D2-17";#N/A,#N/A,FALSE,"C2-17";#N/A,#N/A,FALSE,"C2-CIVIL";#N/A,#N/A,FALSE,"D1-C1 contract";#N/A,#N/A,FALSE,"D1-CIVIL";#N/A,#N/A,FALSE,"C1 hourly";#N/A,#N/A,FALSE,"C1 contract";#N/A,#N/A,FALSE,"D1-C1 hourly"}</definedName>
    <definedName name="CARGO" localSheetId="12"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9" hidden="1">{#N/A,#N/A,TRUE,"Cover";#N/A,#N/A,TRUE,"Conts";#N/A,#N/A,TRUE,"VOS";#N/A,#N/A,TRUE,"Warrington";#N/A,#N/A,TRUE,"Widnes"}</definedName>
    <definedName name="cashfl" localSheetId="12" hidden="1">{#N/A,#N/A,TRUE,"Cover";#N/A,#N/A,TRUE,"Conts";#N/A,#N/A,TRUE,"VOS";#N/A,#N/A,TRUE,"Warrington";#N/A,#N/A,TRUE,"Widnes"}</definedName>
    <definedName name="cashfl" hidden="1">{#N/A,#N/A,TRUE,"Cover";#N/A,#N/A,TRUE,"Conts";#N/A,#N/A,TRUE,"VOS";#N/A,#N/A,TRUE,"Warrington";#N/A,#N/A,TRUE,"Widnes"}</definedName>
    <definedName name="cccccc" localSheetId="9" hidden="1">{#N/A,#N/A,TRUE,"Cover";#N/A,#N/A,TRUE,"Conts";#N/A,#N/A,TRUE,"VOS";#N/A,#N/A,TRUE,"Warrington";#N/A,#N/A,TRUE,"Widnes"}</definedName>
    <definedName name="cccccc" localSheetId="12" hidden="1">{#N/A,#N/A,TRUE,"Cover";#N/A,#N/A,TRUE,"Conts";#N/A,#N/A,TRUE,"VOS";#N/A,#N/A,TRUE,"Warrington";#N/A,#N/A,TRUE,"Widnes"}</definedName>
    <definedName name="cccccc" hidden="1">{#N/A,#N/A,TRUE,"Cover";#N/A,#N/A,TRUE,"Conts";#N/A,#N/A,TRUE,"VOS";#N/A,#N/A,TRUE,"Warrington";#N/A,#N/A,TRUE,"Widnes"}</definedName>
    <definedName name="CCR" localSheetId="9" hidden="1">{#N/A,#N/A,TRUE,"Cover";#N/A,#N/A,TRUE,"Conts";#N/A,#N/A,TRUE,"VOS";#N/A,#N/A,TRUE,"Warrington";#N/A,#N/A,TRUE,"Widnes"}</definedName>
    <definedName name="CCR" localSheetId="12" hidden="1">{#N/A,#N/A,TRUE,"Cover";#N/A,#N/A,TRUE,"Conts";#N/A,#N/A,TRUE,"VOS";#N/A,#N/A,TRUE,"Warrington";#N/A,#N/A,TRUE,"Widnes"}</definedName>
    <definedName name="CCR" hidden="1">{#N/A,#N/A,TRUE,"Cover";#N/A,#N/A,TRUE,"Conts";#N/A,#N/A,TRUE,"VOS";#N/A,#N/A,TRUE,"Warrington";#N/A,#N/A,TRUE,"Widnes"}</definedName>
    <definedName name="CEILING__FINISHES" localSheetId="12">'[17]Build-up'!#REF!</definedName>
    <definedName name="CEILING__FINISHES">'[16]Build-up'!#REF!</definedName>
    <definedName name="CEMP_Category" localSheetId="2">[13]Lookups!#REF!</definedName>
    <definedName name="CEMP_Category" localSheetId="10">[13]Lookups!#REF!</definedName>
    <definedName name="CEMP_Category" localSheetId="8">[13]Lookups!#REF!</definedName>
    <definedName name="CEMP_Category" localSheetId="7">[13]Lookups!#REF!</definedName>
    <definedName name="CEMP_Category">[13]Lookups!#REF!</definedName>
    <definedName name="CESMM3rdDiv">'[18]CESMM3 class'!$F$7:$H$14</definedName>
    <definedName name="Channel_Template" localSheetId="9">'[19]Channel - final template'!$I$2:$V$122</definedName>
    <definedName name="Channel_Template" localSheetId="12">'[20]Channel - final template'!$I$2:$V$122</definedName>
    <definedName name="Channel_Template">'[19]Channel - final template'!$I$2:$V$122</definedName>
    <definedName name="ChannelSched">'[21]Sched-Structure IFB'!$C$8:$P$33</definedName>
    <definedName name="chris" localSheetId="9" hidden="1">{#N/A,#N/A,TRUE,"Cover";#N/A,#N/A,TRUE,"Conts";#N/A,#N/A,TRUE,"VOS";#N/A,#N/A,TRUE,"Warrington";#N/A,#N/A,TRUE,"Widnes"}</definedName>
    <definedName name="chris" localSheetId="12" hidden="1">{#N/A,#N/A,TRUE,"Cover";#N/A,#N/A,TRUE,"Conts";#N/A,#N/A,TRUE,"VOS";#N/A,#N/A,TRUE,"Warrington";#N/A,#N/A,TRUE,"Widnes"}</definedName>
    <definedName name="chris" hidden="1">{#N/A,#N/A,TRUE,"Cover";#N/A,#N/A,TRUE,"Conts";#N/A,#N/A,TRUE,"VOS";#N/A,#N/A,TRUE,"Warrington";#N/A,#N/A,TRUE,"Widnes"}</definedName>
    <definedName name="Comp_ME" localSheetId="9">#REF!</definedName>
    <definedName name="Comp_ME">#REF!</definedName>
    <definedName name="complete" localSheetId="2">#REF!</definedName>
    <definedName name="complete" localSheetId="10">#REF!</definedName>
    <definedName name="complete" localSheetId="8">#REF!</definedName>
    <definedName name="complete" localSheetId="7">#REF!</definedName>
    <definedName name="complete">#REF!</definedName>
    <definedName name="completion_date" localSheetId="9">[11]Assumptions!$C$46</definedName>
    <definedName name="completion_date" localSheetId="12">[12]Assumptions!$C$46</definedName>
    <definedName name="completion_date">[11]Assumptions!$C$46</definedName>
    <definedName name="CON" localSheetId="9" hidden="1">{#N/A,#N/A,TRUE,"Cover";#N/A,#N/A,TRUE,"Conts";#N/A,#N/A,TRUE,"VOS";#N/A,#N/A,TRUE,"Warrington";#N/A,#N/A,TRUE,"Widnes"}</definedName>
    <definedName name="CON" localSheetId="12" hidden="1">{#N/A,#N/A,TRUE,"Cover";#N/A,#N/A,TRUE,"Conts";#N/A,#N/A,TRUE,"VOS";#N/A,#N/A,TRUE,"Warrington";#N/A,#N/A,TRUE,"Widnes"}</definedName>
    <definedName name="CON" hidden="1">{#N/A,#N/A,TRUE,"Cover";#N/A,#N/A,TRUE,"Conts";#N/A,#N/A,TRUE,"VOS";#N/A,#N/A,TRUE,"Warrington";#N/A,#N/A,TRUE,"Widnes"}</definedName>
    <definedName name="Conc_01">'[22]Structural Concrete'!$O$7</definedName>
    <definedName name="CONC_06">'[22]Structural Concrete'!$O$107</definedName>
    <definedName name="CONC_09">'[22]Structural Concrete'!$O$167</definedName>
    <definedName name="CONC_11">'[22]Structural Concrete'!$O$205</definedName>
    <definedName name="CONC_16">'[22]Structural Concrete'!$O$316</definedName>
    <definedName name="CONC_23">'[22]Structural Concrete'!$O$455</definedName>
    <definedName name="CONCOURSE" localSheetId="9" hidden="1">{#N/A,#N/A,TRUE,"Cover";#N/A,#N/A,TRUE,"Conts";#N/A,#N/A,TRUE,"VOS";#N/A,#N/A,TRUE,"Warrington";#N/A,#N/A,TRUE,"Widnes"}</definedName>
    <definedName name="CONCOURSE" localSheetId="12" hidden="1">{#N/A,#N/A,TRUE,"Cover";#N/A,#N/A,TRUE,"Conts";#N/A,#N/A,TRUE,"VOS";#N/A,#N/A,TRUE,"Warrington";#N/A,#N/A,TRUE,"Widnes"}</definedName>
    <definedName name="CONCOURSE" hidden="1">{#N/A,#N/A,TRUE,"Cover";#N/A,#N/A,TRUE,"Conts";#N/A,#N/A,TRUE,"VOS";#N/A,#N/A,TRUE,"Warrington";#N/A,#N/A,TRUE,"Widnes"}</definedName>
    <definedName name="CulType">'[21]Sched-Structure IFB'!$AD$29:$AI$31</definedName>
    <definedName name="CulvertSched">'[21]Sched-Structure IFB'!$R$8:$AJ$26</definedName>
    <definedName name="CUlvertType">'[21]Sched-Structure IFB'!$AD$29:$AI$35</definedName>
    <definedName name="CulvSched">'[21]Sched-Structure IFB'!$R$8:$AL$26</definedName>
    <definedName name="_xlnm.Database" localSheetId="9">#REF!</definedName>
    <definedName name="_xlnm.Database">#REF!</definedName>
    <definedName name="Date">'[23]Fill this out first...'!$D$14</definedName>
    <definedName name="dd" localSheetId="9" hidden="1">{#N/A,#N/A,TRUE,"Cover";#N/A,#N/A,TRUE,"Conts";#N/A,#N/A,TRUE,"VOS";#N/A,#N/A,TRUE,"Warrington";#N/A,#N/A,TRUE,"Widnes"}</definedName>
    <definedName name="dd" localSheetId="12" hidden="1">{#N/A,#N/A,TRUE,"Cover";#N/A,#N/A,TRUE,"Conts";#N/A,#N/A,TRUE,"VOS";#N/A,#N/A,TRUE,"Warrington";#N/A,#N/A,TRUE,"Widnes"}</definedName>
    <definedName name="dd" hidden="1">{#N/A,#N/A,TRUE,"Cover";#N/A,#N/A,TRUE,"Conts";#N/A,#N/A,TRUE,"VOS";#N/A,#N/A,TRUE,"Warrington";#N/A,#N/A,TRUE,"Widnes"}</definedName>
    <definedName name="ddddd" localSheetId="9" hidden="1">{#N/A,#N/A,TRUE,"Cover";#N/A,#N/A,TRUE,"Conts";#N/A,#N/A,TRUE,"VOS";#N/A,#N/A,TRUE,"Warrington";#N/A,#N/A,TRUE,"Widnes"}</definedName>
    <definedName name="ddddd" localSheetId="12" hidden="1">{#N/A,#N/A,TRUE,"Cover";#N/A,#N/A,TRUE,"Conts";#N/A,#N/A,TRUE,"VOS";#N/A,#N/A,TRUE,"Warrington";#N/A,#N/A,TRUE,"Widnes"}</definedName>
    <definedName name="ddddd" hidden="1">{#N/A,#N/A,TRUE,"Cover";#N/A,#N/A,TRUE,"Conts";#N/A,#N/A,TRUE,"VOS";#N/A,#N/A,TRUE,"Warrington";#N/A,#N/A,TRUE,"Widnes"}</definedName>
    <definedName name="DEPTH" localSheetId="9">#REF!</definedName>
    <definedName name="DEPTH">#REF!</definedName>
    <definedName name="DETAILS" localSheetId="9" hidden="1">{#N/A,#N/A,FALSE,"C3";#N/A,#N/A,FALSE,"D2-17";#N/A,#N/A,FALSE,"C2-17";#N/A,#N/A,FALSE,"C2-CIVIL";#N/A,#N/A,FALSE,"D1-C1 contract";#N/A,#N/A,FALSE,"D1-CIVIL";#N/A,#N/A,FALSE,"C1 hourly";#N/A,#N/A,FALSE,"C1 contract";#N/A,#N/A,FALSE,"D1-C1 hourly"}</definedName>
    <definedName name="DETAILS" localSheetId="12"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[24]Micro!#REF!</definedName>
    <definedName name="dfffff" localSheetId="9" hidden="1">{#N/A,#N/A,FALSE,"SumG";#N/A,#N/A,FALSE,"ElecG";#N/A,#N/A,FALSE,"MechG";#N/A,#N/A,FALSE,"GeotG";#N/A,#N/A,FALSE,"PrcsG";#N/A,#N/A,FALSE,"TunnG";#N/A,#N/A,FALSE,"CivlG";#N/A,#N/A,FALSE,"NtwkG";#N/A,#N/A,FALSE,"EstgG";#N/A,#N/A,FALSE,"PEngG"}</definedName>
    <definedName name="dfffff" localSheetId="12"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9" hidden="1">{#N/A,#N/A,TRUE,"Cover";#N/A,#N/A,TRUE,"Conts";#N/A,#N/A,TRUE,"VOS";#N/A,#N/A,TRUE,"Warrington";#N/A,#N/A,TRUE,"Widnes"}</definedName>
    <definedName name="dfgd" localSheetId="12" hidden="1">{#N/A,#N/A,TRUE,"Cover";#N/A,#N/A,TRUE,"Conts";#N/A,#N/A,TRUE,"VOS";#N/A,#N/A,TRUE,"Warrington";#N/A,#N/A,TRUE,"Widnes"}</definedName>
    <definedName name="dfgd" hidden="1">{#N/A,#N/A,TRUE,"Cover";#N/A,#N/A,TRUE,"Conts";#N/A,#N/A,TRUE,"VOS";#N/A,#N/A,TRUE,"Warrington";#N/A,#N/A,TRUE,"Widnes"}</definedName>
    <definedName name="dgfd" localSheetId="9" hidden="1">{#N/A,#N/A,FALSE,"SumG";#N/A,#N/A,FALSE,"ElecG";#N/A,#N/A,FALSE,"MechG";#N/A,#N/A,FALSE,"GeotG";#N/A,#N/A,FALSE,"PrcsG";#N/A,#N/A,FALSE,"TunnG";#N/A,#N/A,FALSE,"CivlG";#N/A,#N/A,FALSE,"NtwkG";#N/A,#N/A,FALSE,"EstgG";#N/A,#N/A,FALSE,"PEngG"}</definedName>
    <definedName name="dgfd" localSheetId="12"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9" hidden="1">{#N/A,#N/A,TRUE,"Cover";#N/A,#N/A,TRUE,"Conts";#N/A,#N/A,TRUE,"VOS";#N/A,#N/A,TRUE,"Warrington";#N/A,#N/A,TRUE,"Widnes"}</definedName>
    <definedName name="djjii" localSheetId="12" hidden="1">{#N/A,#N/A,TRUE,"Cover";#N/A,#N/A,TRUE,"Conts";#N/A,#N/A,TRUE,"VOS";#N/A,#N/A,TRUE,"Warrington";#N/A,#N/A,TRUE,"Widnes"}</definedName>
    <definedName name="djjii" hidden="1">{#N/A,#N/A,TRUE,"Cover";#N/A,#N/A,TRUE,"Conts";#N/A,#N/A,TRUE,"VOS";#N/A,#N/A,TRUE,"Warrington";#N/A,#N/A,TRUE,"Widnes"}</definedName>
    <definedName name="DRAINAGE" localSheetId="12">'[17]Build-up'!#REF!</definedName>
    <definedName name="DRAINAGE">'[16]Build-up'!#REF!</definedName>
    <definedName name="drytytuyu" localSheetId="9" hidden="1">{#N/A,#N/A,TRUE,"Cover";#N/A,#N/A,TRUE,"Conts";#N/A,#N/A,TRUE,"VOS";#N/A,#N/A,TRUE,"Warrington";#N/A,#N/A,TRUE,"Widnes"}</definedName>
    <definedName name="drytytuyu" localSheetId="12" hidden="1">{#N/A,#N/A,TRUE,"Cover";#N/A,#N/A,TRUE,"Conts";#N/A,#N/A,TRUE,"VOS";#N/A,#N/A,TRUE,"Warrington";#N/A,#N/A,TRUE,"Widnes"}</definedName>
    <definedName name="drytytuyu" hidden="1">{#N/A,#N/A,TRUE,"Cover";#N/A,#N/A,TRUE,"Conts";#N/A,#N/A,TRUE,"VOS";#N/A,#N/A,TRUE,"Warrington";#N/A,#N/A,TRUE,"Widnes"}</definedName>
    <definedName name="dtdry" localSheetId="9" hidden="1">{#N/A,#N/A,TRUE,"Cover";#N/A,#N/A,TRUE,"Conts";#N/A,#N/A,TRUE,"VOS";#N/A,#N/A,TRUE,"Warrington";#N/A,#N/A,TRUE,"Widnes"}</definedName>
    <definedName name="dtdry" localSheetId="12" hidden="1">{#N/A,#N/A,TRUE,"Cover";#N/A,#N/A,TRUE,"Conts";#N/A,#N/A,TRUE,"VOS";#N/A,#N/A,TRUE,"Warrington";#N/A,#N/A,TRUE,"Widnes"}</definedName>
    <definedName name="dtdry" hidden="1">{#N/A,#N/A,TRUE,"Cover";#N/A,#N/A,TRUE,"Conts";#N/A,#N/A,TRUE,"VOS";#N/A,#N/A,TRUE,"Warrington";#N/A,#N/A,TRUE,"Widnes"}</definedName>
    <definedName name="dturuthju" localSheetId="9" hidden="1">{#N/A,#N/A,TRUE,"Cover";#N/A,#N/A,TRUE,"Conts";#N/A,#N/A,TRUE,"VOS";#N/A,#N/A,TRUE,"Warrington";#N/A,#N/A,TRUE,"Widnes"}</definedName>
    <definedName name="dturuthju" localSheetId="12" hidden="1">{#N/A,#N/A,TRUE,"Cover";#N/A,#N/A,TRUE,"Conts";#N/A,#N/A,TRUE,"VOS";#N/A,#N/A,TRUE,"Warrington";#N/A,#N/A,TRUE,"Widnes"}</definedName>
    <definedName name="dturuthju" hidden="1">{#N/A,#N/A,TRUE,"Cover";#N/A,#N/A,TRUE,"Conts";#N/A,#N/A,TRUE,"VOS";#N/A,#N/A,TRUE,"Warrington";#N/A,#N/A,TRUE,"Widnes"}</definedName>
    <definedName name="dueuuiyj" localSheetId="9" hidden="1">{#N/A,#N/A,TRUE,"Cover";#N/A,#N/A,TRUE,"Conts";#N/A,#N/A,TRUE,"VOS";#N/A,#N/A,TRUE,"Warrington";#N/A,#N/A,TRUE,"Widnes"}</definedName>
    <definedName name="dueuuiyj" localSheetId="12" hidden="1">{#N/A,#N/A,TRUE,"Cover";#N/A,#N/A,TRUE,"Conts";#N/A,#N/A,TRUE,"VOS";#N/A,#N/A,TRUE,"Warrington";#N/A,#N/A,TRUE,"Widnes"}</definedName>
    <definedName name="dueuuiyj" hidden="1">{#N/A,#N/A,TRUE,"Cover";#N/A,#N/A,TRUE,"Conts";#N/A,#N/A,TRUE,"VOS";#N/A,#N/A,TRUE,"Warrington";#N/A,#N/A,TRUE,"Widnes"}</definedName>
    <definedName name="dvbgf" localSheetId="9" hidden="1">{#N/A,#N/A,FALSE,"SumD";#N/A,#N/A,FALSE,"ElecD";#N/A,#N/A,FALSE,"MechD";#N/A,#N/A,FALSE,"GeotD";#N/A,#N/A,FALSE,"PrcsD";#N/A,#N/A,FALSE,"TunnD";#N/A,#N/A,FALSE,"CivlD";#N/A,#N/A,FALSE,"NtwkD";#N/A,#N/A,FALSE,"EstgD";#N/A,#N/A,FALSE,"PEngD"}</definedName>
    <definedName name="dvbgf" localSheetId="12"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[2]FitOutConfCentre!#REF!</definedName>
    <definedName name="dydfugfuj" localSheetId="9" hidden="1">{#N/A,#N/A,TRUE,"Cover";#N/A,#N/A,TRUE,"Conts";#N/A,#N/A,TRUE,"VOS";#N/A,#N/A,TRUE,"Warrington";#N/A,#N/A,TRUE,"Widnes"}</definedName>
    <definedName name="dydfugfuj" localSheetId="12" hidden="1">{#N/A,#N/A,TRUE,"Cover";#N/A,#N/A,TRUE,"Conts";#N/A,#N/A,TRUE,"VOS";#N/A,#N/A,TRUE,"Warrington";#N/A,#N/A,TRUE,"Widnes"}</definedName>
    <definedName name="dydfugfuj" hidden="1">{#N/A,#N/A,TRUE,"Cover";#N/A,#N/A,TRUE,"Conts";#N/A,#N/A,TRUE,"VOS";#N/A,#N/A,TRUE,"Warrington";#N/A,#N/A,TRUE,"Widnes"}</definedName>
    <definedName name="dyuiuouo" localSheetId="9" hidden="1">{#N/A,#N/A,TRUE,"Cover";#N/A,#N/A,TRUE,"Conts";#N/A,#N/A,TRUE,"VOS";#N/A,#N/A,TRUE,"Warrington";#N/A,#N/A,TRUE,"Widnes"}</definedName>
    <definedName name="dyuiuouo" localSheetId="12" hidden="1">{#N/A,#N/A,TRUE,"Cover";#N/A,#N/A,TRUE,"Conts";#N/A,#N/A,TRUE,"VOS";#N/A,#N/A,TRUE,"Warrington";#N/A,#N/A,TRUE,"Widnes"}</definedName>
    <definedName name="dyuiuouo" hidden="1">{#N/A,#N/A,TRUE,"Cover";#N/A,#N/A,TRUE,"Conts";#N/A,#N/A,TRUE,"VOS";#N/A,#N/A,TRUE,"Warrington";#N/A,#N/A,TRUE,"Widnes"}</definedName>
    <definedName name="eagrga" localSheetId="9" hidden="1">{#N/A,#N/A,TRUE,"Cover";#N/A,#N/A,TRUE,"Conts";#N/A,#N/A,TRUE,"VOS";#N/A,#N/A,TRUE,"Warrington";#N/A,#N/A,TRUE,"Widnes"}</definedName>
    <definedName name="eagrga" localSheetId="12" hidden="1">{#N/A,#N/A,TRUE,"Cover";#N/A,#N/A,TRUE,"Conts";#N/A,#N/A,TRUE,"VOS";#N/A,#N/A,TRUE,"Warrington";#N/A,#N/A,TRUE,"Widnes"}</definedName>
    <definedName name="eagrga" hidden="1">{#N/A,#N/A,TRUE,"Cover";#N/A,#N/A,TRUE,"Conts";#N/A,#N/A,TRUE,"VOS";#N/A,#N/A,TRUE,"Warrington";#N/A,#N/A,TRUE,"Widnes"}</definedName>
    <definedName name="ee" localSheetId="9" hidden="1">{#N/A,#N/A,TRUE,"Cover";#N/A,#N/A,TRUE,"Conts";#N/A,#N/A,TRUE,"VOS";#N/A,#N/A,TRUE,"Warrington";#N/A,#N/A,TRUE,"Widnes"}</definedName>
    <definedName name="ee" localSheetId="12" hidden="1">{#N/A,#N/A,TRUE,"Cover";#N/A,#N/A,TRUE,"Conts";#N/A,#N/A,TRUE,"VOS";#N/A,#N/A,TRUE,"Warrington";#N/A,#N/A,TRUE,"Widnes"}</definedName>
    <definedName name="ee" hidden="1">{#N/A,#N/A,TRUE,"Cover";#N/A,#N/A,TRUE,"Conts";#N/A,#N/A,TRUE,"VOS";#N/A,#N/A,TRUE,"Warrington";#N/A,#N/A,TRUE,"Widnes"}</definedName>
    <definedName name="eeeee" localSheetId="9" hidden="1">{#N/A,#N/A,TRUE,"Cover";#N/A,#N/A,TRUE,"Conts";#N/A,#N/A,TRUE,"VOS";#N/A,#N/A,TRUE,"Warrington";#N/A,#N/A,TRUE,"Widnes"}</definedName>
    <definedName name="eeeee" localSheetId="12" hidden="1">{#N/A,#N/A,TRUE,"Cover";#N/A,#N/A,TRUE,"Conts";#N/A,#N/A,TRUE,"VOS";#N/A,#N/A,TRUE,"Warrington";#N/A,#N/A,TRUE,"Widnes"}</definedName>
    <definedName name="eeeee" hidden="1">{#N/A,#N/A,TRUE,"Cover";#N/A,#N/A,TRUE,"Conts";#N/A,#N/A,TRUE,"VOS";#N/A,#N/A,TRUE,"Warrington";#N/A,#N/A,TRUE,"Widnes"}</definedName>
    <definedName name="egag" localSheetId="9" hidden="1">{#N/A,#N/A,TRUE,"Cover";#N/A,#N/A,TRUE,"Conts";#N/A,#N/A,TRUE,"VOS";#N/A,#N/A,TRUE,"Warrington";#N/A,#N/A,TRUE,"Widnes"}</definedName>
    <definedName name="egag" localSheetId="12" hidden="1">{#N/A,#N/A,TRUE,"Cover";#N/A,#N/A,TRUE,"Conts";#N/A,#N/A,TRUE,"VOS";#N/A,#N/A,TRUE,"Warrington";#N/A,#N/A,TRUE,"Widnes"}</definedName>
    <definedName name="egag" hidden="1">{#N/A,#N/A,TRUE,"Cover";#N/A,#N/A,TRUE,"Conts";#N/A,#N/A,TRUE,"VOS";#N/A,#N/A,TRUE,"Warrington";#N/A,#N/A,TRUE,"Widnes"}</definedName>
    <definedName name="ELECTRICAL__INSTALLATIONS" localSheetId="12">'[17]Build-up'!#REF!</definedName>
    <definedName name="ELECTRICAL__INSTALLATIONS">'[16]Build-up'!#REF!</definedName>
    <definedName name="EMP_Category" localSheetId="2">[13]Lookups!#REF!</definedName>
    <definedName name="EMP_Category" localSheetId="10">[13]Lookups!#REF!</definedName>
    <definedName name="EMP_Category" localSheetId="8">[13]Lookups!#REF!</definedName>
    <definedName name="EMP_Category" localSheetId="7">[13]Lookups!#REF!</definedName>
    <definedName name="EMP_Category">[13]Lookups!#REF!</definedName>
    <definedName name="er" localSheetId="9" hidden="1">{#N/A,#N/A,FALSE,"SumG";#N/A,#N/A,FALSE,"ElecG";#N/A,#N/A,FALSE,"MechG";#N/A,#N/A,FALSE,"GeotG";#N/A,#N/A,FALSE,"PrcsG";#N/A,#N/A,FALSE,"TunnG";#N/A,#N/A,FALSE,"CivlG";#N/A,#N/A,FALSE,"NtwkG";#N/A,#N/A,FALSE,"EstgG";#N/A,#N/A,FALSE,"PEngG"}</definedName>
    <definedName name="er" localSheetId="12"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9" hidden="1">{#N/A,#N/A,TRUE,"Cover";#N/A,#N/A,TRUE,"Conts";#N/A,#N/A,TRUE,"VOS";#N/A,#N/A,TRUE,"Warrington";#N/A,#N/A,TRUE,"Widnes"}</definedName>
    <definedName name="ergaghag" localSheetId="12" hidden="1">{#N/A,#N/A,TRUE,"Cover";#N/A,#N/A,TRUE,"Conts";#N/A,#N/A,TRUE,"VOS";#N/A,#N/A,TRUE,"Warrington";#N/A,#N/A,TRUE,"Widnes"}</definedName>
    <definedName name="ergaghag" hidden="1">{#N/A,#N/A,TRUE,"Cover";#N/A,#N/A,TRUE,"Conts";#N/A,#N/A,TRUE,"VOS";#N/A,#N/A,TRUE,"Warrington";#N/A,#N/A,TRUE,"Widnes"}</definedName>
    <definedName name="ergega" localSheetId="9" hidden="1">{#N/A,#N/A,TRUE,"Cover";#N/A,#N/A,TRUE,"Conts";#N/A,#N/A,TRUE,"VOS";#N/A,#N/A,TRUE,"Warrington";#N/A,#N/A,TRUE,"Widnes"}</definedName>
    <definedName name="ergega" localSheetId="12" hidden="1">{#N/A,#N/A,TRUE,"Cover";#N/A,#N/A,TRUE,"Conts";#N/A,#N/A,TRUE,"VOS";#N/A,#N/A,TRUE,"Warrington";#N/A,#N/A,TRUE,"Widnes"}</definedName>
    <definedName name="ergega" hidden="1">{#N/A,#N/A,TRUE,"Cover";#N/A,#N/A,TRUE,"Conts";#N/A,#N/A,TRUE,"VOS";#N/A,#N/A,TRUE,"Warrington";#N/A,#N/A,TRUE,"Widnes"}</definedName>
    <definedName name="ergtaeg" localSheetId="9" hidden="1">{#N/A,#N/A,TRUE,"Cover";#N/A,#N/A,TRUE,"Conts";#N/A,#N/A,TRUE,"VOS";#N/A,#N/A,TRUE,"Warrington";#N/A,#N/A,TRUE,"Widnes"}</definedName>
    <definedName name="ergtaeg" localSheetId="12" hidden="1">{#N/A,#N/A,TRUE,"Cover";#N/A,#N/A,TRUE,"Conts";#N/A,#N/A,TRUE,"VOS";#N/A,#N/A,TRUE,"Warrington";#N/A,#N/A,TRUE,"Widnes"}</definedName>
    <definedName name="ergtaeg" hidden="1">{#N/A,#N/A,TRUE,"Cover";#N/A,#N/A,TRUE,"Conts";#N/A,#N/A,TRUE,"VOS";#N/A,#N/A,TRUE,"Warrington";#N/A,#N/A,TRUE,"Widnes"}</definedName>
    <definedName name="ersyy" localSheetId="9" hidden="1">{#N/A,#N/A,TRUE,"Cover";#N/A,#N/A,TRUE,"Conts";#N/A,#N/A,TRUE,"VOS";#N/A,#N/A,TRUE,"Warrington";#N/A,#N/A,TRUE,"Widnes"}</definedName>
    <definedName name="ersyy" localSheetId="12" hidden="1">{#N/A,#N/A,TRUE,"Cover";#N/A,#N/A,TRUE,"Conts";#N/A,#N/A,TRUE,"VOS";#N/A,#N/A,TRUE,"Warrington";#N/A,#N/A,TRUE,"Widnes"}</definedName>
    <definedName name="ersyy" hidden="1">{#N/A,#N/A,TRUE,"Cover";#N/A,#N/A,TRUE,"Conts";#N/A,#N/A,TRUE,"VOS";#N/A,#N/A,TRUE,"Warrington";#N/A,#N/A,TRUE,"Widnes"}</definedName>
    <definedName name="ertertyry" localSheetId="9" hidden="1">{#N/A,#N/A,TRUE,"Cover";#N/A,#N/A,TRUE,"Conts";#N/A,#N/A,TRUE,"VOS";#N/A,#N/A,TRUE,"Warrington";#N/A,#N/A,TRUE,"Widnes"}</definedName>
    <definedName name="ertertyry" localSheetId="12" hidden="1">{#N/A,#N/A,TRUE,"Cover";#N/A,#N/A,TRUE,"Conts";#N/A,#N/A,TRUE,"VOS";#N/A,#N/A,TRUE,"Warrington";#N/A,#N/A,TRUE,"Widnes"}</definedName>
    <definedName name="ertertyry" hidden="1">{#N/A,#N/A,TRUE,"Cover";#N/A,#N/A,TRUE,"Conts";#N/A,#N/A,TRUE,"VOS";#N/A,#N/A,TRUE,"Warrington";#N/A,#N/A,TRUE,"Widnes"}</definedName>
    <definedName name="erterydrutru" localSheetId="9" hidden="1">{#N/A,#N/A,TRUE,"Cover";#N/A,#N/A,TRUE,"Conts";#N/A,#N/A,TRUE,"VOS";#N/A,#N/A,TRUE,"Warrington";#N/A,#N/A,TRUE,"Widnes"}</definedName>
    <definedName name="erterydrutru" localSheetId="12" hidden="1">{#N/A,#N/A,TRUE,"Cover";#N/A,#N/A,TRUE,"Conts";#N/A,#N/A,TRUE,"VOS";#N/A,#N/A,TRUE,"Warrington";#N/A,#N/A,TRUE,"Widnes"}</definedName>
    <definedName name="erterydrutru" hidden="1">{#N/A,#N/A,TRUE,"Cover";#N/A,#N/A,TRUE,"Conts";#N/A,#N/A,TRUE,"VOS";#N/A,#N/A,TRUE,"Warrington";#N/A,#N/A,TRUE,"Widnes"}</definedName>
    <definedName name="erteysry" localSheetId="9" hidden="1">{#N/A,#N/A,TRUE,"Cover";#N/A,#N/A,TRUE,"Conts";#N/A,#N/A,TRUE,"VOS";#N/A,#N/A,TRUE,"Warrington";#N/A,#N/A,TRUE,"Widnes"}</definedName>
    <definedName name="erteysry" localSheetId="12" hidden="1">{#N/A,#N/A,TRUE,"Cover";#N/A,#N/A,TRUE,"Conts";#N/A,#N/A,TRUE,"VOS";#N/A,#N/A,TRUE,"Warrington";#N/A,#N/A,TRUE,"Widnes"}</definedName>
    <definedName name="erteysry" hidden="1">{#N/A,#N/A,TRUE,"Cover";#N/A,#N/A,TRUE,"Conts";#N/A,#N/A,TRUE,"VOS";#N/A,#N/A,TRUE,"Warrington";#N/A,#N/A,TRUE,"Widnes"}</definedName>
    <definedName name="eryr" localSheetId="9" hidden="1">{#N/A,#N/A,TRUE,"Cover";#N/A,#N/A,TRUE,"Conts";#N/A,#N/A,TRUE,"VOS";#N/A,#N/A,TRUE,"Warrington";#N/A,#N/A,TRUE,"Widnes"}</definedName>
    <definedName name="eryr" localSheetId="12" hidden="1">{#N/A,#N/A,TRUE,"Cover";#N/A,#N/A,TRUE,"Conts";#N/A,#N/A,TRUE,"VOS";#N/A,#N/A,TRUE,"Warrington";#N/A,#N/A,TRUE,"Widnes"}</definedName>
    <definedName name="eryr" hidden="1">{#N/A,#N/A,TRUE,"Cover";#N/A,#N/A,TRUE,"Conts";#N/A,#N/A,TRUE,"VOS";#N/A,#N/A,TRUE,"Warrington";#N/A,#N/A,TRUE,"Widnes"}</definedName>
    <definedName name="eryrutru" localSheetId="9" hidden="1">{#N/A,#N/A,TRUE,"Cover";#N/A,#N/A,TRUE,"Conts";#N/A,#N/A,TRUE,"VOS";#N/A,#N/A,TRUE,"Warrington";#N/A,#N/A,TRUE,"Widnes"}</definedName>
    <definedName name="eryrutru" localSheetId="12" hidden="1">{#N/A,#N/A,TRUE,"Cover";#N/A,#N/A,TRUE,"Conts";#N/A,#N/A,TRUE,"VOS";#N/A,#N/A,TRUE,"Warrington";#N/A,#N/A,TRUE,"Widnes"}</definedName>
    <definedName name="eryrutru" hidden="1">{#N/A,#N/A,TRUE,"Cover";#N/A,#N/A,TRUE,"Conts";#N/A,#N/A,TRUE,"VOS";#N/A,#N/A,TRUE,"Warrington";#N/A,#N/A,TRUE,"Widnes"}</definedName>
    <definedName name="erytrh" localSheetId="9" hidden="1">{#N/A,#N/A,TRUE,"Cover";#N/A,#N/A,TRUE,"Conts";#N/A,#N/A,TRUE,"VOS";#N/A,#N/A,TRUE,"Warrington";#N/A,#N/A,TRUE,"Widnes"}</definedName>
    <definedName name="erytrh" localSheetId="12" hidden="1">{#N/A,#N/A,TRUE,"Cover";#N/A,#N/A,TRUE,"Conts";#N/A,#N/A,TRUE,"VOS";#N/A,#N/A,TRUE,"Warrington";#N/A,#N/A,TRUE,"Widnes"}</definedName>
    <definedName name="erytrh" hidden="1">{#N/A,#N/A,TRUE,"Cover";#N/A,#N/A,TRUE,"Conts";#N/A,#N/A,TRUE,"VOS";#N/A,#N/A,TRUE,"Warrington";#N/A,#N/A,TRUE,"Widnes"}</definedName>
    <definedName name="erytuui" localSheetId="9" hidden="1">{#N/A,#N/A,TRUE,"Cover";#N/A,#N/A,TRUE,"Conts";#N/A,#N/A,TRUE,"VOS";#N/A,#N/A,TRUE,"Warrington";#N/A,#N/A,TRUE,"Widnes"}</definedName>
    <definedName name="erytuui" localSheetId="12" hidden="1">{#N/A,#N/A,TRUE,"Cover";#N/A,#N/A,TRUE,"Conts";#N/A,#N/A,TRUE,"VOS";#N/A,#N/A,TRUE,"Warrington";#N/A,#N/A,TRUE,"Widnes"}</definedName>
    <definedName name="erytuui" hidden="1">{#N/A,#N/A,TRUE,"Cover";#N/A,#N/A,TRUE,"Conts";#N/A,#N/A,TRUE,"VOS";#N/A,#N/A,TRUE,"Warrington";#N/A,#N/A,TRUE,"Widnes"}</definedName>
    <definedName name="eryytrysy" localSheetId="9" hidden="1">{#N/A,#N/A,TRUE,"Cover";#N/A,#N/A,TRUE,"Conts";#N/A,#N/A,TRUE,"VOS";#N/A,#N/A,TRUE,"Warrington";#N/A,#N/A,TRUE,"Widnes"}</definedName>
    <definedName name="eryytrysy" localSheetId="12" hidden="1">{#N/A,#N/A,TRUE,"Cover";#N/A,#N/A,TRUE,"Conts";#N/A,#N/A,TRUE,"VOS";#N/A,#N/A,TRUE,"Warrington";#N/A,#N/A,TRUE,"Widnes"}</definedName>
    <definedName name="eryytrysy" hidden="1">{#N/A,#N/A,TRUE,"Cover";#N/A,#N/A,TRUE,"Conts";#N/A,#N/A,TRUE,"VOS";#N/A,#N/A,TRUE,"Warrington";#N/A,#N/A,TRUE,"Widnes"}</definedName>
    <definedName name="estetystry" localSheetId="9" hidden="1">{#N/A,#N/A,TRUE,"Cover";#N/A,#N/A,TRUE,"Conts";#N/A,#N/A,TRUE,"VOS";#N/A,#N/A,TRUE,"Warrington";#N/A,#N/A,TRUE,"Widnes"}</definedName>
    <definedName name="estetystry" localSheetId="12" hidden="1">{#N/A,#N/A,TRUE,"Cover";#N/A,#N/A,TRUE,"Conts";#N/A,#N/A,TRUE,"VOS";#N/A,#N/A,TRUE,"Warrington";#N/A,#N/A,TRUE,"Widnes"}</definedName>
    <definedName name="estetystry" hidden="1">{#N/A,#N/A,TRUE,"Cover";#N/A,#N/A,TRUE,"Conts";#N/A,#N/A,TRUE,"VOS";#N/A,#N/A,TRUE,"Warrington";#N/A,#N/A,TRUE,"Widnes"}</definedName>
    <definedName name="estimateb" localSheetId="9" hidden="1">{#N/A,#N/A,TRUE,"Cover";#N/A,#N/A,TRUE,"Conts";#N/A,#N/A,TRUE,"VOS";#N/A,#N/A,TRUE,"Warrington";#N/A,#N/A,TRUE,"Widnes"}</definedName>
    <definedName name="estimateb" localSheetId="12" hidden="1">{#N/A,#N/A,TRUE,"Cover";#N/A,#N/A,TRUE,"Conts";#N/A,#N/A,TRUE,"VOS";#N/A,#N/A,TRUE,"Warrington";#N/A,#N/A,TRUE,"Widnes"}</definedName>
    <definedName name="estimateb" hidden="1">{#N/A,#N/A,TRUE,"Cover";#N/A,#N/A,TRUE,"Conts";#N/A,#N/A,TRUE,"VOS";#N/A,#N/A,TRUE,"Warrington";#N/A,#N/A,TRUE,"Widnes"}</definedName>
    <definedName name="etertyr" localSheetId="9" hidden="1">{#N/A,#N/A,TRUE,"Cover";#N/A,#N/A,TRUE,"Conts";#N/A,#N/A,TRUE,"VOS";#N/A,#N/A,TRUE,"Warrington";#N/A,#N/A,TRUE,"Widnes"}</definedName>
    <definedName name="etertyr" localSheetId="12" hidden="1">{#N/A,#N/A,TRUE,"Cover";#N/A,#N/A,TRUE,"Conts";#N/A,#N/A,TRUE,"VOS";#N/A,#N/A,TRUE,"Warrington";#N/A,#N/A,TRUE,"Widnes"}</definedName>
    <definedName name="etertyr" hidden="1">{#N/A,#N/A,TRUE,"Cover";#N/A,#N/A,TRUE,"Conts";#N/A,#N/A,TRUE,"VOS";#N/A,#N/A,TRUE,"Warrington";#N/A,#N/A,TRUE,"Widnes"}</definedName>
    <definedName name="etetert" localSheetId="9" hidden="1">{#N/A,#N/A,TRUE,"Cover";#N/A,#N/A,TRUE,"Conts";#N/A,#N/A,TRUE,"VOS";#N/A,#N/A,TRUE,"Warrington";#N/A,#N/A,TRUE,"Widnes"}</definedName>
    <definedName name="etetert" localSheetId="12" hidden="1">{#N/A,#N/A,TRUE,"Cover";#N/A,#N/A,TRUE,"Conts";#N/A,#N/A,TRUE,"VOS";#N/A,#N/A,TRUE,"Warrington";#N/A,#N/A,TRUE,"Widnes"}</definedName>
    <definedName name="etetert" hidden="1">{#N/A,#N/A,TRUE,"Cover";#N/A,#N/A,TRUE,"Conts";#N/A,#N/A,TRUE,"VOS";#N/A,#N/A,TRUE,"Warrington";#N/A,#N/A,TRUE,"Widnes"}</definedName>
    <definedName name="etr6str7tuiuo" localSheetId="9" hidden="1">{#N/A,#N/A,TRUE,"Cover";#N/A,#N/A,TRUE,"Conts";#N/A,#N/A,TRUE,"VOS";#N/A,#N/A,TRUE,"Warrington";#N/A,#N/A,TRUE,"Widnes"}</definedName>
    <definedName name="etr6str7tuiuo" localSheetId="12" hidden="1">{#N/A,#N/A,TRUE,"Cover";#N/A,#N/A,TRUE,"Conts";#N/A,#N/A,TRUE,"VOS";#N/A,#N/A,TRUE,"Warrington";#N/A,#N/A,TRUE,"Widnes"}</definedName>
    <definedName name="etr6str7tuiuo" hidden="1">{#N/A,#N/A,TRUE,"Cover";#N/A,#N/A,TRUE,"Conts";#N/A,#N/A,TRUE,"VOS";#N/A,#N/A,TRUE,"Warrington";#N/A,#N/A,TRUE,"Widnes"}</definedName>
    <definedName name="etretyer" localSheetId="9" hidden="1">{#N/A,#N/A,TRUE,"Cover";#N/A,#N/A,TRUE,"Conts";#N/A,#N/A,TRUE,"VOS";#N/A,#N/A,TRUE,"Warrington";#N/A,#N/A,TRUE,"Widnes"}</definedName>
    <definedName name="etretyer" localSheetId="12" hidden="1">{#N/A,#N/A,TRUE,"Cover";#N/A,#N/A,TRUE,"Conts";#N/A,#N/A,TRUE,"VOS";#N/A,#N/A,TRUE,"Warrington";#N/A,#N/A,TRUE,"Widnes"}</definedName>
    <definedName name="etretyer" hidden="1">{#N/A,#N/A,TRUE,"Cover";#N/A,#N/A,TRUE,"Conts";#N/A,#N/A,TRUE,"VOS";#N/A,#N/A,TRUE,"Warrington";#N/A,#N/A,TRUE,"Widnes"}</definedName>
    <definedName name="etyegf" localSheetId="9" hidden="1">{#N/A,#N/A,TRUE,"Cover";#N/A,#N/A,TRUE,"Conts";#N/A,#N/A,TRUE,"VOS";#N/A,#N/A,TRUE,"Warrington";#N/A,#N/A,TRUE,"Widnes"}</definedName>
    <definedName name="etyegf" localSheetId="12" hidden="1">{#N/A,#N/A,TRUE,"Cover";#N/A,#N/A,TRUE,"Conts";#N/A,#N/A,TRUE,"VOS";#N/A,#N/A,TRUE,"Warrington";#N/A,#N/A,TRUE,"Widnes"}</definedName>
    <definedName name="etyegf" hidden="1">{#N/A,#N/A,TRUE,"Cover";#N/A,#N/A,TRUE,"Conts";#N/A,#N/A,TRUE,"VOS";#N/A,#N/A,TRUE,"Warrington";#N/A,#N/A,TRUE,"Widnes"}</definedName>
    <definedName name="etyytr" localSheetId="9" hidden="1">{#N/A,#N/A,TRUE,"Cover";#N/A,#N/A,TRUE,"Conts";#N/A,#N/A,TRUE,"VOS";#N/A,#N/A,TRUE,"Warrington";#N/A,#N/A,TRUE,"Widnes"}</definedName>
    <definedName name="etyytr" localSheetId="12" hidden="1">{#N/A,#N/A,TRUE,"Cover";#N/A,#N/A,TRUE,"Conts";#N/A,#N/A,TRUE,"VOS";#N/A,#N/A,TRUE,"Warrington";#N/A,#N/A,TRUE,"Widnes"}</definedName>
    <definedName name="etyytr" hidden="1">{#N/A,#N/A,TRUE,"Cover";#N/A,#N/A,TRUE,"Conts";#N/A,#N/A,TRUE,"VOS";#N/A,#N/A,TRUE,"Warrington";#N/A,#N/A,TRUE,"Widnes"}</definedName>
    <definedName name="ewateryryxyz" localSheetId="9" hidden="1">{#N/A,#N/A,TRUE,"Cover";#N/A,#N/A,TRUE,"Conts";#N/A,#N/A,TRUE,"VOS";#N/A,#N/A,TRUE,"Warrington";#N/A,#N/A,TRUE,"Widnes"}</definedName>
    <definedName name="ewateryryxyz" localSheetId="12" hidden="1">{#N/A,#N/A,TRUE,"Cover";#N/A,#N/A,TRUE,"Conts";#N/A,#N/A,TRUE,"VOS";#N/A,#N/A,TRUE,"Warrington";#N/A,#N/A,TRUE,"Widnes"}</definedName>
    <definedName name="ewateryryxyz" hidden="1">{#N/A,#N/A,TRUE,"Cover";#N/A,#N/A,TRUE,"Conts";#N/A,#N/A,TRUE,"VOS";#N/A,#N/A,TRUE,"Warrington";#N/A,#N/A,TRUE,"Widnes"}</definedName>
    <definedName name="ewt" localSheetId="9" hidden="1">{#N/A,#N/A,TRUE,"Cover";#N/A,#N/A,TRUE,"Conts";#N/A,#N/A,TRUE,"VOS";#N/A,#N/A,TRUE,"Warrington";#N/A,#N/A,TRUE,"Widnes"}</definedName>
    <definedName name="ewt" localSheetId="12" hidden="1">{#N/A,#N/A,TRUE,"Cover";#N/A,#N/A,TRUE,"Conts";#N/A,#N/A,TRUE,"VOS";#N/A,#N/A,TRUE,"Warrington";#N/A,#N/A,TRUE,"Widnes"}</definedName>
    <definedName name="ewt" hidden="1">{#N/A,#N/A,TRUE,"Cover";#N/A,#N/A,TRUE,"Conts";#N/A,#N/A,TRUE,"VOS";#N/A,#N/A,TRUE,"Warrington";#N/A,#N/A,TRUE,"Widnes"}</definedName>
    <definedName name="ewtateryry" localSheetId="9" hidden="1">{#N/A,#N/A,TRUE,"Cover";#N/A,#N/A,TRUE,"Conts";#N/A,#N/A,TRUE,"VOS";#N/A,#N/A,TRUE,"Warrington";#N/A,#N/A,TRUE,"Widnes"}</definedName>
    <definedName name="ewtateryry" localSheetId="12" hidden="1">{#N/A,#N/A,TRUE,"Cover";#N/A,#N/A,TRUE,"Conts";#N/A,#N/A,TRUE,"VOS";#N/A,#N/A,TRUE,"Warrington";#N/A,#N/A,TRUE,"Widnes"}</definedName>
    <definedName name="ewtateryry" hidden="1">{#N/A,#N/A,TRUE,"Cover";#N/A,#N/A,TRUE,"Conts";#N/A,#N/A,TRUE,"VOS";#N/A,#N/A,TRUE,"Warrington";#N/A,#N/A,TRUE,"Widnes"}</definedName>
    <definedName name="Exclusions">[25]Summary!$A$1:$B$43</definedName>
    <definedName name="EXTERNAL__SERVICES" localSheetId="9">'[16]Build-up'!#REF!</definedName>
    <definedName name="EXTERNAL__SERVICES" localSheetId="12">'[17]Build-up'!#REF!</definedName>
    <definedName name="EXTERNAL__SERVICES">'[16]Build-up'!#REF!</definedName>
    <definedName name="EXTERNAL__WALLS" localSheetId="9">'[16]Build-up'!#REF!</definedName>
    <definedName name="EXTERNAL__WALLS" localSheetId="12">'[17]Build-up'!#REF!</definedName>
    <definedName name="EXTERNAL__WALLS">'[16]Build-up'!#REF!</definedName>
    <definedName name="eyy" localSheetId="9" hidden="1">{#N/A,#N/A,TRUE,"Cover";#N/A,#N/A,TRUE,"Conts";#N/A,#N/A,TRUE,"VOS";#N/A,#N/A,TRUE,"Warrington";#N/A,#N/A,TRUE,"Widnes"}</definedName>
    <definedName name="eyy" localSheetId="12" hidden="1">{#N/A,#N/A,TRUE,"Cover";#N/A,#N/A,TRUE,"Conts";#N/A,#N/A,TRUE,"VOS";#N/A,#N/A,TRUE,"Warrington";#N/A,#N/A,TRUE,"Widnes"}</definedName>
    <definedName name="eyy" hidden="1">{#N/A,#N/A,TRUE,"Cover";#N/A,#N/A,TRUE,"Conts";#N/A,#N/A,TRUE,"VOS";#N/A,#N/A,TRUE,"Warrington";#N/A,#N/A,TRUE,"Widnes"}</definedName>
    <definedName name="fdff" localSheetId="9" hidden="1">{#N/A,#N/A,FALSE,"SumG";#N/A,#N/A,FALSE,"ElecG";#N/A,#N/A,FALSE,"MechG";#N/A,#N/A,FALSE,"GeotG";#N/A,#N/A,FALSE,"PrcsG";#N/A,#N/A,FALSE,"TunnG";#N/A,#N/A,FALSE,"CivlG";#N/A,#N/A,FALSE,"NtwkG";#N/A,#N/A,FALSE,"EstgG";#N/A,#N/A,FALSE,"PEngG"}</definedName>
    <definedName name="fdff" localSheetId="12"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9" hidden="1">{#N/A,#N/A,TRUE,"Cover";#N/A,#N/A,TRUE,"Conts";#N/A,#N/A,TRUE,"VOS";#N/A,#N/A,TRUE,"Warrington";#N/A,#N/A,TRUE,"Widnes"}</definedName>
    <definedName name="Fees.1" localSheetId="12" hidden="1">{#N/A,#N/A,TRUE,"Cover";#N/A,#N/A,TRUE,"Conts";#N/A,#N/A,TRUE,"VOS";#N/A,#N/A,TRUE,"Warrington";#N/A,#N/A,TRUE,"Widnes"}</definedName>
    <definedName name="Fees.1" hidden="1">{#N/A,#N/A,TRUE,"Cover";#N/A,#N/A,TRUE,"Conts";#N/A,#N/A,TRUE,"VOS";#N/A,#N/A,TRUE,"Warrington";#N/A,#N/A,TRUE,"Widnes"}</definedName>
    <definedName name="fg" localSheetId="9" hidden="1">{#N/A,#N/A,TRUE,"Cover";#N/A,#N/A,TRUE,"Conts";#N/A,#N/A,TRUE,"VOS";#N/A,#N/A,TRUE,"Warrington";#N/A,#N/A,TRUE,"Widnes"}</definedName>
    <definedName name="fg" localSheetId="12" hidden="1">{#N/A,#N/A,TRUE,"Cover";#N/A,#N/A,TRUE,"Conts";#N/A,#N/A,TRUE,"VOS";#N/A,#N/A,TRUE,"Warrington";#N/A,#N/A,TRUE,"Widnes"}</definedName>
    <definedName name="fg" hidden="1">{#N/A,#N/A,TRUE,"Cover";#N/A,#N/A,TRUE,"Conts";#N/A,#N/A,TRUE,"VOS";#N/A,#N/A,TRUE,"Warrington";#N/A,#N/A,TRUE,"Widnes"}</definedName>
    <definedName name="fgdfg" localSheetId="9" hidden="1">{#N/A,#N/A,FALSE,"SumD";#N/A,#N/A,FALSE,"ElecD";#N/A,#N/A,FALSE,"MechD";#N/A,#N/A,FALSE,"GeotD";#N/A,#N/A,FALSE,"PrcsD";#N/A,#N/A,FALSE,"TunnD";#N/A,#N/A,FALSE,"CivlD";#N/A,#N/A,FALSE,"NtwkD";#N/A,#N/A,FALSE,"EstgD";#N/A,#N/A,FALSE,"PEngD"}</definedName>
    <definedName name="fgdfg" localSheetId="12"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9" hidden="1">{#N/A,#N/A,FALSE,"SumG";#N/A,#N/A,FALSE,"ElecG";#N/A,#N/A,FALSE,"MechG";#N/A,#N/A,FALSE,"GeotG";#N/A,#N/A,FALSE,"PrcsG";#N/A,#N/A,FALSE,"TunnG";#N/A,#N/A,FALSE,"CivlG";#N/A,#N/A,FALSE,"NtwkG";#N/A,#N/A,FALSE,"EstgG";#N/A,#N/A,FALSE,"PEngG"}</definedName>
    <definedName name="fgfdg" localSheetId="12"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9" hidden="1">{#N/A,#N/A,FALSE,"SumD";#N/A,#N/A,FALSE,"ElecD";#N/A,#N/A,FALSE,"MechD";#N/A,#N/A,FALSE,"GeotD";#N/A,#N/A,FALSE,"PrcsD";#N/A,#N/A,FALSE,"TunnD";#N/A,#N/A,FALSE,"CivlD";#N/A,#N/A,FALSE,"NtwkD";#N/A,#N/A,FALSE,"EstgD";#N/A,#N/A,FALSE,"PEngD"}</definedName>
    <definedName name="fghfg" localSheetId="12"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9" hidden="1">{#N/A,#N/A,TRUE,"Cover";#N/A,#N/A,TRUE,"Conts";#N/A,#N/A,TRUE,"VOS";#N/A,#N/A,TRUE,"Warrington";#N/A,#N/A,TRUE,"Widnes"}</definedName>
    <definedName name="fgjjjkyg" localSheetId="12" hidden="1">{#N/A,#N/A,TRUE,"Cover";#N/A,#N/A,TRUE,"Conts";#N/A,#N/A,TRUE,"VOS";#N/A,#N/A,TRUE,"Warrington";#N/A,#N/A,TRUE,"Widnes"}</definedName>
    <definedName name="fgjjjkyg" hidden="1">{#N/A,#N/A,TRUE,"Cover";#N/A,#N/A,TRUE,"Conts";#N/A,#N/A,TRUE,"VOS";#N/A,#N/A,TRUE,"Warrington";#N/A,#N/A,TRUE,"Widnes"}</definedName>
    <definedName name="fhgujguthi" localSheetId="9" hidden="1">{#N/A,#N/A,TRUE,"Cover";#N/A,#N/A,TRUE,"Conts";#N/A,#N/A,TRUE,"VOS";#N/A,#N/A,TRUE,"Warrington";#N/A,#N/A,TRUE,"Widnes"}</definedName>
    <definedName name="fhgujguthi" localSheetId="12" hidden="1">{#N/A,#N/A,TRUE,"Cover";#N/A,#N/A,TRUE,"Conts";#N/A,#N/A,TRUE,"VOS";#N/A,#N/A,TRUE,"Warrington";#N/A,#N/A,TRUE,"Widnes"}</definedName>
    <definedName name="fhgujguthi" hidden="1">{#N/A,#N/A,TRUE,"Cover";#N/A,#N/A,TRUE,"Conts";#N/A,#N/A,TRUE,"VOS";#N/A,#N/A,TRUE,"Warrington";#N/A,#N/A,TRUE,"Widnes"}</definedName>
    <definedName name="fhjsjs" localSheetId="9" hidden="1">{#N/A,#N/A,TRUE,"Cover";#N/A,#N/A,TRUE,"Conts";#N/A,#N/A,TRUE,"VOS";#N/A,#N/A,TRUE,"Warrington";#N/A,#N/A,TRUE,"Widnes"}</definedName>
    <definedName name="fhjsjs" localSheetId="12" hidden="1">{#N/A,#N/A,TRUE,"Cover";#N/A,#N/A,TRUE,"Conts";#N/A,#N/A,TRUE,"VOS";#N/A,#N/A,TRUE,"Warrington";#N/A,#N/A,TRUE,"Widnes"}</definedName>
    <definedName name="fhjsjs" hidden="1">{#N/A,#N/A,TRUE,"Cover";#N/A,#N/A,TRUE,"Conts";#N/A,#N/A,TRUE,"VOS";#N/A,#N/A,TRUE,"Warrington";#N/A,#N/A,TRUE,"Widnes"}</definedName>
    <definedName name="fkfkvhikkhju" localSheetId="9" hidden="1">{#N/A,#N/A,TRUE,"Cover";#N/A,#N/A,TRUE,"Conts";#N/A,#N/A,TRUE,"VOS";#N/A,#N/A,TRUE,"Warrington";#N/A,#N/A,TRUE,"Widnes"}</definedName>
    <definedName name="fkfkvhikkhju" localSheetId="12" hidden="1">{#N/A,#N/A,TRUE,"Cover";#N/A,#N/A,TRUE,"Conts";#N/A,#N/A,TRUE,"VOS";#N/A,#N/A,TRUE,"Warrington";#N/A,#N/A,TRUE,"Widnes"}</definedName>
    <definedName name="fkfkvhikkhju" hidden="1">{#N/A,#N/A,TRUE,"Cover";#N/A,#N/A,TRUE,"Conts";#N/A,#N/A,TRUE,"VOS";#N/A,#N/A,TRUE,"Warrington";#N/A,#N/A,TRUE,"Widnes"}</definedName>
    <definedName name="FLOOR__FINISHES" localSheetId="12">'[17]Build-up'!#REF!</definedName>
    <definedName name="FLOOR__FINISHES">'[16]Build-up'!#REF!</definedName>
    <definedName name="FRAME" localSheetId="12">'[17]Build-up'!#REF!</definedName>
    <definedName name="FRAME">'[16]Build-up'!#REF!</definedName>
    <definedName name="frjj" localSheetId="9" hidden="1">{#N/A,#N/A,TRUE,"Cover";#N/A,#N/A,TRUE,"Conts";#N/A,#N/A,TRUE,"VOS";#N/A,#N/A,TRUE,"Warrington";#N/A,#N/A,TRUE,"Widnes"}</definedName>
    <definedName name="frjj" localSheetId="12" hidden="1">{#N/A,#N/A,TRUE,"Cover";#N/A,#N/A,TRUE,"Conts";#N/A,#N/A,TRUE,"VOS";#N/A,#N/A,TRUE,"Warrington";#N/A,#N/A,TRUE,"Widnes"}</definedName>
    <definedName name="frjj" hidden="1">{#N/A,#N/A,TRUE,"Cover";#N/A,#N/A,TRUE,"Conts";#N/A,#N/A,TRUE,"VOS";#N/A,#N/A,TRUE,"Warrington";#N/A,#N/A,TRUE,"Widnes"}</definedName>
    <definedName name="gaeg" localSheetId="9" hidden="1">{#N/A,#N/A,TRUE,"Cover";#N/A,#N/A,TRUE,"Conts";#N/A,#N/A,TRUE,"VOS";#N/A,#N/A,TRUE,"Warrington";#N/A,#N/A,TRUE,"Widnes"}</definedName>
    <definedName name="gaeg" localSheetId="12" hidden="1">{#N/A,#N/A,TRUE,"Cover";#N/A,#N/A,TRUE,"Conts";#N/A,#N/A,TRUE,"VOS";#N/A,#N/A,TRUE,"Warrington";#N/A,#N/A,TRUE,"Widnes"}</definedName>
    <definedName name="gaeg" hidden="1">{#N/A,#N/A,TRUE,"Cover";#N/A,#N/A,TRUE,"Conts";#N/A,#N/A,TRUE,"VOS";#N/A,#N/A,TRUE,"Warrington";#N/A,#N/A,TRUE,"Widnes"}</definedName>
    <definedName name="gaegg" localSheetId="9" hidden="1">{#N/A,#N/A,TRUE,"Cover";#N/A,#N/A,TRUE,"Conts";#N/A,#N/A,TRUE,"VOS";#N/A,#N/A,TRUE,"Warrington";#N/A,#N/A,TRUE,"Widnes"}</definedName>
    <definedName name="gaegg" localSheetId="12" hidden="1">{#N/A,#N/A,TRUE,"Cover";#N/A,#N/A,TRUE,"Conts";#N/A,#N/A,TRUE,"VOS";#N/A,#N/A,TRUE,"Warrington";#N/A,#N/A,TRUE,"Widnes"}</definedName>
    <definedName name="gaegg" hidden="1">{#N/A,#N/A,TRUE,"Cover";#N/A,#N/A,TRUE,"Conts";#N/A,#N/A,TRUE,"VOS";#N/A,#N/A,TRUE,"Warrington";#N/A,#N/A,TRUE,"Widnes"}</definedName>
    <definedName name="geag" localSheetId="9" hidden="1">{#N/A,#N/A,TRUE,"Cover";#N/A,#N/A,TRUE,"Conts";#N/A,#N/A,TRUE,"VOS";#N/A,#N/A,TRUE,"Warrington";#N/A,#N/A,TRUE,"Widnes"}</definedName>
    <definedName name="geag" localSheetId="12" hidden="1">{#N/A,#N/A,TRUE,"Cover";#N/A,#N/A,TRUE,"Conts";#N/A,#N/A,TRUE,"VOS";#N/A,#N/A,TRUE,"Warrington";#N/A,#N/A,TRUE,"Widnes"}</definedName>
    <definedName name="geag" hidden="1">{#N/A,#N/A,TRUE,"Cover";#N/A,#N/A,TRUE,"Conts";#N/A,#N/A,TRUE,"VOS";#N/A,#N/A,TRUE,"Warrington";#N/A,#N/A,TRUE,"Widnes"}</definedName>
    <definedName name="gerger" localSheetId="9" hidden="1">{#N/A,#N/A,TRUE,"Cover";#N/A,#N/A,TRUE,"Conts";#N/A,#N/A,TRUE,"VOS";#N/A,#N/A,TRUE,"Warrington";#N/A,#N/A,TRUE,"Widnes"}</definedName>
    <definedName name="gerger" localSheetId="12" hidden="1">{#N/A,#N/A,TRUE,"Cover";#N/A,#N/A,TRUE,"Conts";#N/A,#N/A,TRUE,"VOS";#N/A,#N/A,TRUE,"Warrington";#N/A,#N/A,TRUE,"Widnes"}</definedName>
    <definedName name="gerger" hidden="1">{#N/A,#N/A,TRUE,"Cover";#N/A,#N/A,TRUE,"Conts";#N/A,#N/A,TRUE,"VOS";#N/A,#N/A,TRUE,"Warrington";#N/A,#N/A,TRUE,"Widnes"}</definedName>
    <definedName name="gf" localSheetId="9" hidden="1">{#N/A,#N/A,TRUE,"Cover";#N/A,#N/A,TRUE,"Conts";#N/A,#N/A,TRUE,"VOS";#N/A,#N/A,TRUE,"Warrington";#N/A,#N/A,TRUE,"Widnes"}</definedName>
    <definedName name="gf" localSheetId="12" hidden="1">{#N/A,#N/A,TRUE,"Cover";#N/A,#N/A,TRUE,"Conts";#N/A,#N/A,TRUE,"VOS";#N/A,#N/A,TRUE,"Warrington";#N/A,#N/A,TRUE,"Widnes"}</definedName>
    <definedName name="gf" hidden="1">{#N/A,#N/A,TRUE,"Cover";#N/A,#N/A,TRUE,"Conts";#N/A,#N/A,TRUE,"VOS";#N/A,#N/A,TRUE,"Warrington";#N/A,#N/A,TRUE,"Widnes"}</definedName>
    <definedName name="gfdgfdg" localSheetId="9" hidden="1">{#N/A,#N/A,FALSE,"SumD";#N/A,#N/A,FALSE,"ElecD";#N/A,#N/A,FALSE,"MechD";#N/A,#N/A,FALSE,"GeotD";#N/A,#N/A,FALSE,"PrcsD";#N/A,#N/A,FALSE,"TunnD";#N/A,#N/A,FALSE,"CivlD";#N/A,#N/A,FALSE,"NtwkD";#N/A,#N/A,FALSE,"EstgD";#N/A,#N/A,FALSE,"PEngD"}</definedName>
    <definedName name="gfdgfdg" localSheetId="12"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9" hidden="1">{#N/A,#N/A,FALSE,"SumG";#N/A,#N/A,FALSE,"ElecG";#N/A,#N/A,FALSE,"MechG";#N/A,#N/A,FALSE,"GeotG";#N/A,#N/A,FALSE,"PrcsG";#N/A,#N/A,FALSE,"TunnG";#N/A,#N/A,FALSE,"CivlG";#N/A,#N/A,FALSE,"NtwkG";#N/A,#N/A,FALSE,"EstgG";#N/A,#N/A,FALSE,"PEngG"}</definedName>
    <definedName name="gfgfgfgss" localSheetId="12"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'[26]GEN PROG'!$A$1:$P$27</definedName>
    <definedName name="ggdrgdfhyyj" localSheetId="9" hidden="1">{#N/A,#N/A,TRUE,"Cover";#N/A,#N/A,TRUE,"Conts";#N/A,#N/A,TRUE,"VOS";#N/A,#N/A,TRUE,"Warrington";#N/A,#N/A,TRUE,"Widnes"}</definedName>
    <definedName name="ggdrgdfhyyj" localSheetId="12" hidden="1">{#N/A,#N/A,TRUE,"Cover";#N/A,#N/A,TRUE,"Conts";#N/A,#N/A,TRUE,"VOS";#N/A,#N/A,TRUE,"Warrington";#N/A,#N/A,TRUE,"Widnes"}</definedName>
    <definedName name="ggdrgdfhyyj" hidden="1">{#N/A,#N/A,TRUE,"Cover";#N/A,#N/A,TRUE,"Conts";#N/A,#N/A,TRUE,"VOS";#N/A,#N/A,TRUE,"Warrington";#N/A,#N/A,TRUE,"Widnes"}</definedName>
    <definedName name="ggg" localSheetId="9" hidden="1">#REF!</definedName>
    <definedName name="ggg" hidden="1">#REF!</definedName>
    <definedName name="gggg" localSheetId="9" hidden="1">{#N/A,#N/A,FALSE,"SumD";#N/A,#N/A,FALSE,"ElecD";#N/A,#N/A,FALSE,"MechD";#N/A,#N/A,FALSE,"GeotD";#N/A,#N/A,FALSE,"PrcsD";#N/A,#N/A,FALSE,"TunnD";#N/A,#N/A,FALSE,"CivlD";#N/A,#N/A,FALSE,"NtwkD";#N/A,#N/A,FALSE,"EstgD";#N/A,#N/A,FALSE,"PEngD"}</definedName>
    <definedName name="gggg" localSheetId="12"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9" hidden="1">{#N/A,#N/A,FALSE,"SumG";#N/A,#N/A,FALSE,"ElecG";#N/A,#N/A,FALSE,"MechG";#N/A,#N/A,FALSE,"GeotG";#N/A,#N/A,FALSE,"PrcsG";#N/A,#N/A,FALSE,"TunnG";#N/A,#N/A,FALSE,"CivlG";#N/A,#N/A,FALSE,"NtwkG";#N/A,#N/A,FALSE,"EstgG";#N/A,#N/A,FALSE,"PEngG"}</definedName>
    <definedName name="ghggg" localSheetId="12"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9" hidden="1">{#N/A,#N/A,TRUE,"Cover";#N/A,#N/A,TRUE,"Conts";#N/A,#N/A,TRUE,"VOS";#N/A,#N/A,TRUE,"Warrington";#N/A,#N/A,TRUE,"Widnes"}</definedName>
    <definedName name="ghsdhth" localSheetId="12" hidden="1">{#N/A,#N/A,TRUE,"Cover";#N/A,#N/A,TRUE,"Conts";#N/A,#N/A,TRUE,"VOS";#N/A,#N/A,TRUE,"Warrington";#N/A,#N/A,TRUE,"Widnes"}</definedName>
    <definedName name="ghsdhth" hidden="1">{#N/A,#N/A,TRUE,"Cover";#N/A,#N/A,TRUE,"Conts";#N/A,#N/A,TRUE,"VOS";#N/A,#N/A,TRUE,"Warrington";#N/A,#N/A,TRUE,"Widnes"}</definedName>
    <definedName name="ghsg" localSheetId="9" hidden="1">{#N/A,#N/A,TRUE,"Cover";#N/A,#N/A,TRUE,"Conts";#N/A,#N/A,TRUE,"VOS";#N/A,#N/A,TRUE,"Warrington";#N/A,#N/A,TRUE,"Widnes"}</definedName>
    <definedName name="ghsg" localSheetId="12" hidden="1">{#N/A,#N/A,TRUE,"Cover";#N/A,#N/A,TRUE,"Conts";#N/A,#N/A,TRUE,"VOS";#N/A,#N/A,TRUE,"Warrington";#N/A,#N/A,TRUE,"Widnes"}</definedName>
    <definedName name="ghsg" hidden="1">{#N/A,#N/A,TRUE,"Cover";#N/A,#N/A,TRUE,"Conts";#N/A,#N/A,TRUE,"VOS";#N/A,#N/A,TRUE,"Warrington";#N/A,#N/A,TRUE,"Widnes"}</definedName>
    <definedName name="gjahgkj" localSheetId="9" hidden="1">{#N/A,#N/A,TRUE,"Cover";#N/A,#N/A,TRUE,"Conts";#N/A,#N/A,TRUE,"VOS";#N/A,#N/A,TRUE,"Warrington";#N/A,#N/A,TRUE,"Widnes"}</definedName>
    <definedName name="gjahgkj" localSheetId="12" hidden="1">{#N/A,#N/A,TRUE,"Cover";#N/A,#N/A,TRUE,"Conts";#N/A,#N/A,TRUE,"VOS";#N/A,#N/A,TRUE,"Warrington";#N/A,#N/A,TRUE,"Widnes"}</definedName>
    <definedName name="gjahgkj" hidden="1">{#N/A,#N/A,TRUE,"Cover";#N/A,#N/A,TRUE,"Conts";#N/A,#N/A,TRUE,"VOS";#N/A,#N/A,TRUE,"Warrington";#N/A,#N/A,TRUE,"Widnes"}</definedName>
    <definedName name="gjkkl" localSheetId="9" hidden="1">{#N/A,#N/A,TRUE,"Cover";#N/A,#N/A,TRUE,"Conts";#N/A,#N/A,TRUE,"VOS";#N/A,#N/A,TRUE,"Warrington";#N/A,#N/A,TRUE,"Widnes"}</definedName>
    <definedName name="gjkkl" localSheetId="12" hidden="1">{#N/A,#N/A,TRUE,"Cover";#N/A,#N/A,TRUE,"Conts";#N/A,#N/A,TRUE,"VOS";#N/A,#N/A,TRUE,"Warrington";#N/A,#N/A,TRUE,"Widnes"}</definedName>
    <definedName name="gjkkl" hidden="1">{#N/A,#N/A,TRUE,"Cover";#N/A,#N/A,TRUE,"Conts";#N/A,#N/A,TRUE,"VOS";#N/A,#N/A,TRUE,"Warrington";#N/A,#N/A,TRUE,"Widnes"}</definedName>
    <definedName name="gtrghr" localSheetId="9" hidden="1">{#N/A,#N/A,TRUE,"Cover";#N/A,#N/A,TRUE,"Conts";#N/A,#N/A,TRUE,"VOS";#N/A,#N/A,TRUE,"Warrington";#N/A,#N/A,TRUE,"Widnes"}</definedName>
    <definedName name="gtrghr" localSheetId="12" hidden="1">{#N/A,#N/A,TRUE,"Cover";#N/A,#N/A,TRUE,"Conts";#N/A,#N/A,TRUE,"VOS";#N/A,#N/A,TRUE,"Warrington";#N/A,#N/A,TRUE,"Widnes"}</definedName>
    <definedName name="gtrghr" hidden="1">{#N/A,#N/A,TRUE,"Cover";#N/A,#N/A,TRUE,"Conts";#N/A,#N/A,TRUE,"VOS";#N/A,#N/A,TRUE,"Warrington";#N/A,#N/A,TRUE,"Widnes"}</definedName>
    <definedName name="gwgtergyr" localSheetId="9" hidden="1">{#N/A,#N/A,TRUE,"Cover";#N/A,#N/A,TRUE,"Conts";#N/A,#N/A,TRUE,"VOS";#N/A,#N/A,TRUE,"Warrington";#N/A,#N/A,TRUE,"Widnes"}</definedName>
    <definedName name="gwgtergyr" localSheetId="12" hidden="1">{#N/A,#N/A,TRUE,"Cover";#N/A,#N/A,TRUE,"Conts";#N/A,#N/A,TRUE,"VOS";#N/A,#N/A,TRUE,"Warrington";#N/A,#N/A,TRUE,"Widnes"}</definedName>
    <definedName name="gwgtergyr" hidden="1">{#N/A,#N/A,TRUE,"Cover";#N/A,#N/A,TRUE,"Conts";#N/A,#N/A,TRUE,"VOS";#N/A,#N/A,TRUE,"Warrington";#N/A,#N/A,TRUE,"Widnes"}</definedName>
    <definedName name="hfhgf" localSheetId="9" hidden="1">{#N/A,#N/A,TRUE,"Cover";#N/A,#N/A,TRUE,"Conts";#N/A,#N/A,TRUE,"VOS";#N/A,#N/A,TRUE,"Warrington";#N/A,#N/A,TRUE,"Widnes"}</definedName>
    <definedName name="hfhgf" localSheetId="12" hidden="1">{#N/A,#N/A,TRUE,"Cover";#N/A,#N/A,TRUE,"Conts";#N/A,#N/A,TRUE,"VOS";#N/A,#N/A,TRUE,"Warrington";#N/A,#N/A,TRUE,"Widnes"}</definedName>
    <definedName name="hfhgf" hidden="1">{#N/A,#N/A,TRUE,"Cover";#N/A,#N/A,TRUE,"Conts";#N/A,#N/A,TRUE,"VOS";#N/A,#N/A,TRUE,"Warrington";#N/A,#N/A,TRUE,"Widnes"}</definedName>
    <definedName name="hgkhkg" localSheetId="9" hidden="1">{#N/A,#N/A,TRUE,"Cover";#N/A,#N/A,TRUE,"Conts";#N/A,#N/A,TRUE,"VOS";#N/A,#N/A,TRUE,"Warrington";#N/A,#N/A,TRUE,"Widnes"}</definedName>
    <definedName name="hgkhkg" localSheetId="12" hidden="1">{#N/A,#N/A,TRUE,"Cover";#N/A,#N/A,TRUE,"Conts";#N/A,#N/A,TRUE,"VOS";#N/A,#N/A,TRUE,"Warrington";#N/A,#N/A,TRUE,"Widnes"}</definedName>
    <definedName name="hgkhkg" hidden="1">{#N/A,#N/A,TRUE,"Cover";#N/A,#N/A,TRUE,"Conts";#N/A,#N/A,TRUE,"VOS";#N/A,#N/A,TRUE,"Warrington";#N/A,#N/A,TRUE,"Widnes"}</definedName>
    <definedName name="hjdj" localSheetId="9" hidden="1">{#N/A,#N/A,TRUE,"Cover";#N/A,#N/A,TRUE,"Conts";#N/A,#N/A,TRUE,"VOS";#N/A,#N/A,TRUE,"Warrington";#N/A,#N/A,TRUE,"Widnes"}</definedName>
    <definedName name="hjdj" localSheetId="12" hidden="1">{#N/A,#N/A,TRUE,"Cover";#N/A,#N/A,TRUE,"Conts";#N/A,#N/A,TRUE,"VOS";#N/A,#N/A,TRUE,"Warrington";#N/A,#N/A,TRUE,"Widnes"}</definedName>
    <definedName name="hjdj" hidden="1">{#N/A,#N/A,TRUE,"Cover";#N/A,#N/A,TRUE,"Conts";#N/A,#N/A,TRUE,"VOS";#N/A,#N/A,TRUE,"Warrington";#N/A,#N/A,TRUE,"Widnes"}</definedName>
    <definedName name="HOME" localSheetId="9">#REF!</definedName>
    <definedName name="HOME">#REF!</definedName>
    <definedName name="HPTAL" localSheetId="9" hidden="1">#REF!</definedName>
    <definedName name="HPTAL" hidden="1">#REF!</definedName>
    <definedName name="hshjy" localSheetId="9" hidden="1">{#N/A,#N/A,TRUE,"Cover";#N/A,#N/A,TRUE,"Conts";#N/A,#N/A,TRUE,"VOS";#N/A,#N/A,TRUE,"Warrington";#N/A,#N/A,TRUE,"Widnes"}</definedName>
    <definedName name="hshjy" localSheetId="12" hidden="1">{#N/A,#N/A,TRUE,"Cover";#N/A,#N/A,TRUE,"Conts";#N/A,#N/A,TRUE,"VOS";#N/A,#N/A,TRUE,"Warrington";#N/A,#N/A,TRUE,"Widnes"}</definedName>
    <definedName name="hshjy" hidden="1">{#N/A,#N/A,TRUE,"Cover";#N/A,#N/A,TRUE,"Conts";#N/A,#N/A,TRUE,"VOS";#N/A,#N/A,TRUE,"Warrington";#N/A,#N/A,TRUE,"Widnes"}</definedName>
    <definedName name="hshxdht" localSheetId="9" hidden="1">{#N/A,#N/A,TRUE,"Cover";#N/A,#N/A,TRUE,"Conts";#N/A,#N/A,TRUE,"VOS";#N/A,#N/A,TRUE,"Warrington";#N/A,#N/A,TRUE,"Widnes"}</definedName>
    <definedName name="hshxdht" localSheetId="12" hidden="1">{#N/A,#N/A,TRUE,"Cover";#N/A,#N/A,TRUE,"Conts";#N/A,#N/A,TRUE,"VOS";#N/A,#N/A,TRUE,"Warrington";#N/A,#N/A,TRUE,"Widnes"}</definedName>
    <definedName name="hshxdht" hidden="1">{#N/A,#N/A,TRUE,"Cover";#N/A,#N/A,TRUE,"Conts";#N/A,#N/A,TRUE,"VOS";#N/A,#N/A,TRUE,"Warrington";#N/A,#N/A,TRUE,"Widnes"}</definedName>
    <definedName name="hsyhjtyhj" localSheetId="9" hidden="1">{#N/A,#N/A,TRUE,"Cover";#N/A,#N/A,TRUE,"Conts";#N/A,#N/A,TRUE,"VOS";#N/A,#N/A,TRUE,"Warrington";#N/A,#N/A,TRUE,"Widnes"}</definedName>
    <definedName name="hsyhjtyhj" localSheetId="12"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9" hidden="1">{"'Appendix 3 Currency'!$A$1:$U$96"}</definedName>
    <definedName name="HTML_Control" localSheetId="12"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9" hidden="1">{#N/A,#N/A,TRUE,"Cover";#N/A,#N/A,TRUE,"Conts";#N/A,#N/A,TRUE,"VOS";#N/A,#N/A,TRUE,"Warrington";#N/A,#N/A,TRUE,"Widnes"}</definedName>
    <definedName name="htrhrsth" localSheetId="12" hidden="1">{#N/A,#N/A,TRUE,"Cover";#N/A,#N/A,TRUE,"Conts";#N/A,#N/A,TRUE,"VOS";#N/A,#N/A,TRUE,"Warrington";#N/A,#N/A,TRUE,"Widnes"}</definedName>
    <definedName name="htrhrsth" hidden="1">{#N/A,#N/A,TRUE,"Cover";#N/A,#N/A,TRUE,"Conts";#N/A,#N/A,TRUE,"VOS";#N/A,#N/A,TRUE,"Warrington";#N/A,#N/A,TRUE,"Widnes"}</definedName>
    <definedName name="hutgfru" localSheetId="9" hidden="1">{#N/A,#N/A,TRUE,"Cover";#N/A,#N/A,TRUE,"Conts";#N/A,#N/A,TRUE,"VOS";#N/A,#N/A,TRUE,"Warrington";#N/A,#N/A,TRUE,"Widnes"}</definedName>
    <definedName name="hutgfru" localSheetId="12" hidden="1">{#N/A,#N/A,TRUE,"Cover";#N/A,#N/A,TRUE,"Conts";#N/A,#N/A,TRUE,"VOS";#N/A,#N/A,TRUE,"Warrington";#N/A,#N/A,TRUE,"Widnes"}</definedName>
    <definedName name="hutgfru" hidden="1">{#N/A,#N/A,TRUE,"Cover";#N/A,#N/A,TRUE,"Conts";#N/A,#N/A,TRUE,"VOS";#N/A,#N/A,TRUE,"Warrington";#N/A,#N/A,TRUE,"Widnes"}</definedName>
    <definedName name="i8uiuyi" localSheetId="9" hidden="1">{#N/A,#N/A,TRUE,"Cover";#N/A,#N/A,TRUE,"Conts";#N/A,#N/A,TRUE,"VOS";#N/A,#N/A,TRUE,"Warrington";#N/A,#N/A,TRUE,"Widnes"}</definedName>
    <definedName name="i8uiuyi" localSheetId="12" hidden="1">{#N/A,#N/A,TRUE,"Cover";#N/A,#N/A,TRUE,"Conts";#N/A,#N/A,TRUE,"VOS";#N/A,#N/A,TRUE,"Warrington";#N/A,#N/A,TRUE,"Widnes"}</definedName>
    <definedName name="i8uiuyi" hidden="1">{#N/A,#N/A,TRUE,"Cover";#N/A,#N/A,TRUE,"Conts";#N/A,#N/A,TRUE,"VOS";#N/A,#N/A,TRUE,"Warrington";#N/A,#N/A,TRUE,"Widnes"}</definedName>
    <definedName name="ihg" localSheetId="9" hidden="1">{#N/A,#N/A,TRUE,"Cover";#N/A,#N/A,TRUE,"Conts";#N/A,#N/A,TRUE,"VOS";#N/A,#N/A,TRUE,"Warrington";#N/A,#N/A,TRUE,"Widnes"}</definedName>
    <definedName name="ihg" localSheetId="12" hidden="1">{#N/A,#N/A,TRUE,"Cover";#N/A,#N/A,TRUE,"Conts";#N/A,#N/A,TRUE,"VOS";#N/A,#N/A,TRUE,"Warrington";#N/A,#N/A,TRUE,"Widnes"}</definedName>
    <definedName name="ihg" hidden="1">{#N/A,#N/A,TRUE,"Cover";#N/A,#N/A,TRUE,"Conts";#N/A,#N/A,TRUE,"VOS";#N/A,#N/A,TRUE,"Warrington";#N/A,#N/A,TRUE,"Widnes"}</definedName>
    <definedName name="iho" localSheetId="9" hidden="1">{#N/A,#N/A,TRUE,"Cover";#N/A,#N/A,TRUE,"Conts";#N/A,#N/A,TRUE,"VOS";#N/A,#N/A,TRUE,"Warrington";#N/A,#N/A,TRUE,"Widnes"}</definedName>
    <definedName name="iho" localSheetId="12" hidden="1">{#N/A,#N/A,TRUE,"Cover";#N/A,#N/A,TRUE,"Conts";#N/A,#N/A,TRUE,"VOS";#N/A,#N/A,TRUE,"Warrington";#N/A,#N/A,TRUE,"Widnes"}</definedName>
    <definedName name="iho" hidden="1">{#N/A,#N/A,TRUE,"Cover";#N/A,#N/A,TRUE,"Conts";#N/A,#N/A,TRUE,"VOS";#N/A,#N/A,TRUE,"Warrington";#N/A,#N/A,TRUE,"Widnes"}</definedName>
    <definedName name="Incident_Tier" localSheetId="2">[13]Lookups!#REF!</definedName>
    <definedName name="Incident_Tier" localSheetId="10">[13]Lookups!#REF!</definedName>
    <definedName name="Incident_Tier" localSheetId="7">[13]Lookups!#REF!</definedName>
    <definedName name="Incident_Tier">[13]Lookups!#REF!</definedName>
    <definedName name="Incident_Type" localSheetId="10">[13]Lookups!#REF!</definedName>
    <definedName name="Incident_Type" localSheetId="7">[13]Lookups!#REF!</definedName>
    <definedName name="Incident_Type">[13]Lookups!#REF!</definedName>
    <definedName name="Inside_Dia__ID" localSheetId="9">'[27]Pipe Schedule'!$C$7:$E$15</definedName>
    <definedName name="Inside_Dia__ID" localSheetId="12">'[28]Pipe Schedule'!$C$7:$E$15</definedName>
    <definedName name="Inside_Dia__ID">'[27]Pipe Schedule'!$C$7:$E$15</definedName>
    <definedName name="Interior" localSheetId="9">#REF!</definedName>
    <definedName name="Interior">#REF!</definedName>
    <definedName name="INTERNAL__WALLS__AND__PARTITIONS" localSheetId="9">'[16]Build-up'!#REF!</definedName>
    <definedName name="INTERNAL__WALLS__AND__PARTITIONS" localSheetId="12">'[17]Build-up'!#REF!</definedName>
    <definedName name="INTERNAL__WALLS__AND__PARTITIONS">'[16]Build-up'!#REF!</definedName>
    <definedName name="INVOICE2" localSheetId="9" hidden="1">#REF!</definedName>
    <definedName name="INVOICE2" hidden="1">#REF!</definedName>
    <definedName name="io" localSheetId="9" hidden="1">{#N/A,#N/A,TRUE,"Cover";#N/A,#N/A,TRUE,"Conts";#N/A,#N/A,TRUE,"VOS";#N/A,#N/A,TRUE,"Warrington";#N/A,#N/A,TRUE,"Widnes"}</definedName>
    <definedName name="io" localSheetId="12" hidden="1">{#N/A,#N/A,TRUE,"Cover";#N/A,#N/A,TRUE,"Conts";#N/A,#N/A,TRUE,"VOS";#N/A,#N/A,TRUE,"Warrington";#N/A,#N/A,TRUE,"Widnes"}</definedName>
    <definedName name="io" hidden="1">{#N/A,#N/A,TRUE,"Cover";#N/A,#N/A,TRUE,"Conts";#N/A,#N/A,TRUE,"VOS";#N/A,#N/A,TRUE,"Warrington";#N/A,#N/A,TRUE,"Widnes"}</definedName>
    <definedName name="io8yuou8y" localSheetId="9" hidden="1">{#N/A,#N/A,TRUE,"Cover";#N/A,#N/A,TRUE,"Conts";#N/A,#N/A,TRUE,"VOS";#N/A,#N/A,TRUE,"Warrington";#N/A,#N/A,TRUE,"Widnes"}</definedName>
    <definedName name="io8yuou8y" localSheetId="12" hidden="1">{#N/A,#N/A,TRUE,"Cover";#N/A,#N/A,TRUE,"Conts";#N/A,#N/A,TRUE,"VOS";#N/A,#N/A,TRUE,"Warrington";#N/A,#N/A,TRUE,"Widnes"}</definedName>
    <definedName name="io8yuou8y" hidden="1">{#N/A,#N/A,TRUE,"Cover";#N/A,#N/A,TRUE,"Conts";#N/A,#N/A,TRUE,"VOS";#N/A,#N/A,TRUE,"Warrington";#N/A,#N/A,TRUE,"Widnes"}</definedName>
    <definedName name="iol" localSheetId="9" hidden="1">{#N/A,#N/A,TRUE,"Cover";#N/A,#N/A,TRUE,"Conts";#N/A,#N/A,TRUE,"VOS";#N/A,#N/A,TRUE,"Warrington";#N/A,#N/A,TRUE,"Widnes"}</definedName>
    <definedName name="iol" localSheetId="12" hidden="1">{#N/A,#N/A,TRUE,"Cover";#N/A,#N/A,TRUE,"Conts";#N/A,#N/A,TRUE,"VOS";#N/A,#N/A,TRUE,"Warrington";#N/A,#N/A,TRUE,"Widnes"}</definedName>
    <definedName name="iol" hidden="1">{#N/A,#N/A,TRUE,"Cover";#N/A,#N/A,TRUE,"Conts";#N/A,#N/A,TRUE,"VOS";#N/A,#N/A,TRUE,"Warrington";#N/A,#N/A,TRUE,"Widnes"}</definedName>
    <definedName name="ioykyoyu" localSheetId="9" hidden="1">{#N/A,#N/A,TRUE,"Cover";#N/A,#N/A,TRUE,"Conts";#N/A,#N/A,TRUE,"VOS";#N/A,#N/A,TRUE,"Warrington";#N/A,#N/A,TRUE,"Widnes"}</definedName>
    <definedName name="ioykyoyu" localSheetId="12"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2">'FIR summary '!#REF!</definedName>
    <definedName name="IRR" localSheetId="9">#REF!</definedName>
    <definedName name="IRR">#REF!</definedName>
    <definedName name="IssEscStatus1" localSheetId="2">'[29]#1'!$B$10:$B$14</definedName>
    <definedName name="IssEscStatus1" localSheetId="9">'[30]#1'!$B$10:$B$14</definedName>
    <definedName name="IssEscStatus1" localSheetId="12">'[31]#1'!$B$10:$B$14</definedName>
    <definedName name="IssEscStatus1" localSheetId="7">'[32]#1'!$B$10:$B$14</definedName>
    <definedName name="IssEscStatus1">'[30]#1'!$B$10:$B$14</definedName>
    <definedName name="Item_Range" localSheetId="9">#REF!</definedName>
    <definedName name="Item_Range">#REF!</definedName>
    <definedName name="iu" localSheetId="9" hidden="1">{#N/A,#N/A,TRUE,"Cover";#N/A,#N/A,TRUE,"Conts";#N/A,#N/A,TRUE,"VOS";#N/A,#N/A,TRUE,"Warrington";#N/A,#N/A,TRUE,"Widnes"}</definedName>
    <definedName name="iu" localSheetId="12" hidden="1">{#N/A,#N/A,TRUE,"Cover";#N/A,#N/A,TRUE,"Conts";#N/A,#N/A,TRUE,"VOS";#N/A,#N/A,TRUE,"Warrington";#N/A,#N/A,TRUE,"Widnes"}</definedName>
    <definedName name="iu" hidden="1">{#N/A,#N/A,TRUE,"Cover";#N/A,#N/A,TRUE,"Conts";#N/A,#N/A,TRUE,"VOS";#N/A,#N/A,TRUE,"Warrington";#N/A,#N/A,TRUE,"Widnes"}</definedName>
    <definedName name="iuh" localSheetId="9" hidden="1">{#N/A,#N/A,TRUE,"Cover";#N/A,#N/A,TRUE,"Conts";#N/A,#N/A,TRUE,"VOS";#N/A,#N/A,TRUE,"Warrington";#N/A,#N/A,TRUE,"Widnes"}</definedName>
    <definedName name="iuh" localSheetId="12" hidden="1">{#N/A,#N/A,TRUE,"Cover";#N/A,#N/A,TRUE,"Conts";#N/A,#N/A,TRUE,"VOS";#N/A,#N/A,TRUE,"Warrington";#N/A,#N/A,TRUE,"Widnes"}</definedName>
    <definedName name="iuh" hidden="1">{#N/A,#N/A,TRUE,"Cover";#N/A,#N/A,TRUE,"Conts";#N/A,#N/A,TRUE,"VOS";#N/A,#N/A,TRUE,"Warrington";#N/A,#N/A,TRUE,"Widnes"}</definedName>
    <definedName name="iui" localSheetId="9" hidden="1">{#N/A,#N/A,TRUE,"Cover";#N/A,#N/A,TRUE,"Conts";#N/A,#N/A,TRUE,"VOS";#N/A,#N/A,TRUE,"Warrington";#N/A,#N/A,TRUE,"Widnes"}</definedName>
    <definedName name="iui" localSheetId="12" hidden="1">{#N/A,#N/A,TRUE,"Cover";#N/A,#N/A,TRUE,"Conts";#N/A,#N/A,TRUE,"VOS";#N/A,#N/A,TRUE,"Warrington";#N/A,#N/A,TRUE,"Widnes"}</definedName>
    <definedName name="iui" hidden="1">{#N/A,#N/A,TRUE,"Cover";#N/A,#N/A,TRUE,"Conts";#N/A,#N/A,TRUE,"VOS";#N/A,#N/A,TRUE,"Warrington";#N/A,#N/A,TRUE,"Widnes"}</definedName>
    <definedName name="iuiou" localSheetId="9" hidden="1">{#N/A,#N/A,TRUE,"Cover";#N/A,#N/A,TRUE,"Conts";#N/A,#N/A,TRUE,"VOS";#N/A,#N/A,TRUE,"Warrington";#N/A,#N/A,TRUE,"Widnes"}</definedName>
    <definedName name="iuiou" localSheetId="12" hidden="1">{#N/A,#N/A,TRUE,"Cover";#N/A,#N/A,TRUE,"Conts";#N/A,#N/A,TRUE,"VOS";#N/A,#N/A,TRUE,"Warrington";#N/A,#N/A,TRUE,"Widnes"}</definedName>
    <definedName name="iuiou" hidden="1">{#N/A,#N/A,TRUE,"Cover";#N/A,#N/A,TRUE,"Conts";#N/A,#N/A,TRUE,"VOS";#N/A,#N/A,TRUE,"Warrington";#N/A,#N/A,TRUE,"Widnes"}</definedName>
    <definedName name="iuk" localSheetId="9" hidden="1">{#N/A,#N/A,TRUE,"Cover";#N/A,#N/A,TRUE,"Conts";#N/A,#N/A,TRUE,"VOS";#N/A,#N/A,TRUE,"Warrington";#N/A,#N/A,TRUE,"Widnes"}</definedName>
    <definedName name="iuk" localSheetId="12" hidden="1">{#N/A,#N/A,TRUE,"Cover";#N/A,#N/A,TRUE,"Conts";#N/A,#N/A,TRUE,"VOS";#N/A,#N/A,TRUE,"Warrington";#N/A,#N/A,TRUE,"Widnes"}</definedName>
    <definedName name="iuk" hidden="1">{#N/A,#N/A,TRUE,"Cover";#N/A,#N/A,TRUE,"Conts";#N/A,#N/A,TRUE,"VOS";#N/A,#N/A,TRUE,"Warrington";#N/A,#N/A,TRUE,"Widnes"}</definedName>
    <definedName name="iukh" localSheetId="9" hidden="1">{#N/A,#N/A,TRUE,"Cover";#N/A,#N/A,TRUE,"Conts";#N/A,#N/A,TRUE,"VOS";#N/A,#N/A,TRUE,"Warrington";#N/A,#N/A,TRUE,"Widnes"}</definedName>
    <definedName name="iukh" localSheetId="12" hidden="1">{#N/A,#N/A,TRUE,"Cover";#N/A,#N/A,TRUE,"Conts";#N/A,#N/A,TRUE,"VOS";#N/A,#N/A,TRUE,"Warrington";#N/A,#N/A,TRUE,"Widnes"}</definedName>
    <definedName name="iukh" hidden="1">{#N/A,#N/A,TRUE,"Cover";#N/A,#N/A,TRUE,"Conts";#N/A,#N/A,TRUE,"VOS";#N/A,#N/A,TRUE,"Warrington";#N/A,#N/A,TRUE,"Widnes"}</definedName>
    <definedName name="iulouy" localSheetId="9" hidden="1">{#N/A,#N/A,TRUE,"Cover";#N/A,#N/A,TRUE,"Conts";#N/A,#N/A,TRUE,"VOS";#N/A,#N/A,TRUE,"Warrington";#N/A,#N/A,TRUE,"Widnes"}</definedName>
    <definedName name="iulouy" localSheetId="12" hidden="1">{#N/A,#N/A,TRUE,"Cover";#N/A,#N/A,TRUE,"Conts";#N/A,#N/A,TRUE,"VOS";#N/A,#N/A,TRUE,"Warrington";#N/A,#N/A,TRUE,"Widnes"}</definedName>
    <definedName name="iulouy" hidden="1">{#N/A,#N/A,TRUE,"Cover";#N/A,#N/A,TRUE,"Conts";#N/A,#N/A,TRUE,"VOS";#N/A,#N/A,TRUE,"Warrington";#N/A,#N/A,TRUE,"Widnes"}</definedName>
    <definedName name="jg" localSheetId="9" hidden="1">{#N/A,#N/A,TRUE,"Cover";#N/A,#N/A,TRUE,"Conts";#N/A,#N/A,TRUE,"VOS";#N/A,#N/A,TRUE,"Warrington";#N/A,#N/A,TRUE,"Widnes"}</definedName>
    <definedName name="jg" localSheetId="12" hidden="1">{#N/A,#N/A,TRUE,"Cover";#N/A,#N/A,TRUE,"Conts";#N/A,#N/A,TRUE,"VOS";#N/A,#N/A,TRUE,"Warrington";#N/A,#N/A,TRUE,"Widnes"}</definedName>
    <definedName name="jg" hidden="1">{#N/A,#N/A,TRUE,"Cover";#N/A,#N/A,TRUE,"Conts";#N/A,#N/A,TRUE,"VOS";#N/A,#N/A,TRUE,"Warrington";#N/A,#N/A,TRUE,"Widnes"}</definedName>
    <definedName name="jh" localSheetId="9" hidden="1">{#N/A,#N/A,TRUE,"Cover";#N/A,#N/A,TRUE,"Conts";#N/A,#N/A,TRUE,"VOS";#N/A,#N/A,TRUE,"Warrington";#N/A,#N/A,TRUE,"Widnes"}</definedName>
    <definedName name="jh" localSheetId="12" hidden="1">{#N/A,#N/A,TRUE,"Cover";#N/A,#N/A,TRUE,"Conts";#N/A,#N/A,TRUE,"VOS";#N/A,#N/A,TRUE,"Warrington";#N/A,#N/A,TRUE,"Widnes"}</definedName>
    <definedName name="jh" hidden="1">{#N/A,#N/A,TRUE,"Cover";#N/A,#N/A,TRUE,"Conts";#N/A,#N/A,TRUE,"VOS";#N/A,#N/A,TRUE,"Warrington";#N/A,#N/A,TRUE,"Widnes"}</definedName>
    <definedName name="jhg" localSheetId="9" hidden="1">{#N/A,#N/A,TRUE,"Cover";#N/A,#N/A,TRUE,"Conts";#N/A,#N/A,TRUE,"VOS";#N/A,#N/A,TRUE,"Warrington";#N/A,#N/A,TRUE,"Widnes"}</definedName>
    <definedName name="jhg" localSheetId="12" hidden="1">{#N/A,#N/A,TRUE,"Cover";#N/A,#N/A,TRUE,"Conts";#N/A,#N/A,TRUE,"VOS";#N/A,#N/A,TRUE,"Warrington";#N/A,#N/A,TRUE,"Widnes"}</definedName>
    <definedName name="jhg" hidden="1">{#N/A,#N/A,TRUE,"Cover";#N/A,#N/A,TRUE,"Conts";#N/A,#N/A,TRUE,"VOS";#N/A,#N/A,TRUE,"Warrington";#N/A,#N/A,TRUE,"Widnes"}</definedName>
    <definedName name="jk" localSheetId="9" hidden="1">{#N/A,#N/A,TRUE,"Cover";#N/A,#N/A,TRUE,"Conts";#N/A,#N/A,TRUE,"VOS";#N/A,#N/A,TRUE,"Warrington";#N/A,#N/A,TRUE,"Widnes"}</definedName>
    <definedName name="jk" localSheetId="12" hidden="1">{#N/A,#N/A,TRUE,"Cover";#N/A,#N/A,TRUE,"Conts";#N/A,#N/A,TRUE,"VOS";#N/A,#N/A,TRUE,"Warrington";#N/A,#N/A,TRUE,"Widnes"}</definedName>
    <definedName name="jk" hidden="1">{#N/A,#N/A,TRUE,"Cover";#N/A,#N/A,TRUE,"Conts";#N/A,#N/A,TRUE,"VOS";#N/A,#N/A,TRUE,"Warrington";#N/A,#N/A,TRUE,"Widnes"}</definedName>
    <definedName name="jk.j.oi" localSheetId="9" hidden="1">{#N/A,#N/A,TRUE,"Cover";#N/A,#N/A,TRUE,"Conts";#N/A,#N/A,TRUE,"VOS";#N/A,#N/A,TRUE,"Warrington";#N/A,#N/A,TRUE,"Widnes"}</definedName>
    <definedName name="jk.j.oi" localSheetId="12" hidden="1">{#N/A,#N/A,TRUE,"Cover";#N/A,#N/A,TRUE,"Conts";#N/A,#N/A,TRUE,"VOS";#N/A,#N/A,TRUE,"Warrington";#N/A,#N/A,TRUE,"Widnes"}</definedName>
    <definedName name="jk.j.oi" hidden="1">{#N/A,#N/A,TRUE,"Cover";#N/A,#N/A,TRUE,"Conts";#N/A,#N/A,TRUE,"VOS";#N/A,#N/A,TRUE,"Warrington";#N/A,#N/A,TRUE,"Widnes"}</definedName>
    <definedName name="JKGKJHK" localSheetId="9" hidden="1">{#N/A,#N/A,TRUE,"Cover";#N/A,#N/A,TRUE,"Conts";#N/A,#N/A,TRUE,"VOS";#N/A,#N/A,TRUE,"Warrington";#N/A,#N/A,TRUE,"Widnes"}</definedName>
    <definedName name="JKGKJHK" localSheetId="12" hidden="1">{#N/A,#N/A,TRUE,"Cover";#N/A,#N/A,TRUE,"Conts";#N/A,#N/A,TRUE,"VOS";#N/A,#N/A,TRUE,"Warrington";#N/A,#N/A,TRUE,"Widnes"}</definedName>
    <definedName name="JKGKJHK" hidden="1">{#N/A,#N/A,TRUE,"Cover";#N/A,#N/A,TRUE,"Conts";#N/A,#N/A,TRUE,"VOS";#N/A,#N/A,TRUE,"Warrington";#N/A,#N/A,TRUE,"Widnes"}</definedName>
    <definedName name="jkljljkl" localSheetId="9" hidden="1">{#N/A,#N/A,TRUE,"Cover";#N/A,#N/A,TRUE,"Conts";#N/A,#N/A,TRUE,"VOS";#N/A,#N/A,TRUE,"Warrington";#N/A,#N/A,TRUE,"Widnes"}</definedName>
    <definedName name="jkljljkl" localSheetId="12" hidden="1">{#N/A,#N/A,TRUE,"Cover";#N/A,#N/A,TRUE,"Conts";#N/A,#N/A,TRUE,"VOS";#N/A,#N/A,TRUE,"Warrington";#N/A,#N/A,TRUE,"Widnes"}</definedName>
    <definedName name="jkljljkl" hidden="1">{#N/A,#N/A,TRUE,"Cover";#N/A,#N/A,TRUE,"Conts";#N/A,#N/A,TRUE,"VOS";#N/A,#N/A,TRUE,"Warrington";#N/A,#N/A,TRUE,"Widnes"}</definedName>
    <definedName name="jktrujij" localSheetId="9" hidden="1">{#N/A,#N/A,TRUE,"Cover";#N/A,#N/A,TRUE,"Conts";#N/A,#N/A,TRUE,"VOS";#N/A,#N/A,TRUE,"Warrington";#N/A,#N/A,TRUE,"Widnes"}</definedName>
    <definedName name="jktrujij" localSheetId="12" hidden="1">{#N/A,#N/A,TRUE,"Cover";#N/A,#N/A,TRUE,"Conts";#N/A,#N/A,TRUE,"VOS";#N/A,#N/A,TRUE,"Warrington";#N/A,#N/A,TRUE,"Widnes"}</definedName>
    <definedName name="jktrujij" hidden="1">{#N/A,#N/A,TRUE,"Cover";#N/A,#N/A,TRUE,"Conts";#N/A,#N/A,TRUE,"VOS";#N/A,#N/A,TRUE,"Warrington";#N/A,#N/A,TRUE,"Widnes"}</definedName>
    <definedName name="jktukk" localSheetId="9" hidden="1">{#N/A,#N/A,TRUE,"Cover";#N/A,#N/A,TRUE,"Conts";#N/A,#N/A,TRUE,"VOS";#N/A,#N/A,TRUE,"Warrington";#N/A,#N/A,TRUE,"Widnes"}</definedName>
    <definedName name="jktukk" localSheetId="12" hidden="1">{#N/A,#N/A,TRUE,"Cover";#N/A,#N/A,TRUE,"Conts";#N/A,#N/A,TRUE,"VOS";#N/A,#N/A,TRUE,"Warrington";#N/A,#N/A,TRUE,"Widnes"}</definedName>
    <definedName name="jktukk" hidden="1">{#N/A,#N/A,TRUE,"Cover";#N/A,#N/A,TRUE,"Conts";#N/A,#N/A,TRUE,"VOS";#N/A,#N/A,TRUE,"Warrington";#N/A,#N/A,TRUE,"Widnes"}</definedName>
    <definedName name="jky" localSheetId="9" hidden="1">{#N/A,#N/A,TRUE,"Cover";#N/A,#N/A,TRUE,"Conts";#N/A,#N/A,TRUE,"VOS";#N/A,#N/A,TRUE,"Warrington";#N/A,#N/A,TRUE,"Widnes"}</definedName>
    <definedName name="jky" localSheetId="12" hidden="1">{#N/A,#N/A,TRUE,"Cover";#N/A,#N/A,TRUE,"Conts";#N/A,#N/A,TRUE,"VOS";#N/A,#N/A,TRUE,"Warrington";#N/A,#N/A,TRUE,"Widnes"}</definedName>
    <definedName name="jky" hidden="1">{#N/A,#N/A,TRUE,"Cover";#N/A,#N/A,TRUE,"Conts";#N/A,#N/A,TRUE,"VOS";#N/A,#N/A,TRUE,"Warrington";#N/A,#N/A,TRUE,"Widnes"}</definedName>
    <definedName name="jtyhjswjy" localSheetId="9" hidden="1">{#N/A,#N/A,TRUE,"Cover";#N/A,#N/A,TRUE,"Conts";#N/A,#N/A,TRUE,"VOS";#N/A,#N/A,TRUE,"Warrington";#N/A,#N/A,TRUE,"Widnes"}</definedName>
    <definedName name="jtyhjswjy" localSheetId="12" hidden="1">{#N/A,#N/A,TRUE,"Cover";#N/A,#N/A,TRUE,"Conts";#N/A,#N/A,TRUE,"VOS";#N/A,#N/A,TRUE,"Warrington";#N/A,#N/A,TRUE,"Widnes"}</definedName>
    <definedName name="jtyhjswjy" hidden="1">{#N/A,#N/A,TRUE,"Cover";#N/A,#N/A,TRUE,"Conts";#N/A,#N/A,TRUE,"VOS";#N/A,#N/A,TRUE,"Warrington";#N/A,#N/A,TRUE,"Widnes"}</definedName>
    <definedName name="k" localSheetId="9" hidden="1">{#N/A,#N/A,TRUE,"Cover";#N/A,#N/A,TRUE,"Conts";#N/A,#N/A,TRUE,"VOS";#N/A,#N/A,TRUE,"Warrington";#N/A,#N/A,TRUE,"Widnes"}</definedName>
    <definedName name="k" localSheetId="12" hidden="1">{#N/A,#N/A,TRUE,"Cover";#N/A,#N/A,TRUE,"Conts";#N/A,#N/A,TRUE,"VOS";#N/A,#N/A,TRUE,"Warrington";#N/A,#N/A,TRUE,"Widnes"}</definedName>
    <definedName name="k" hidden="1">{#N/A,#N/A,TRUE,"Cover";#N/A,#N/A,TRUE,"Conts";#N/A,#N/A,TRUE,"VOS";#N/A,#N/A,TRUE,"Warrington";#N/A,#N/A,TRUE,"Widnes"}</definedName>
    <definedName name="K9B_1" localSheetId="9">'[33]Channel Invert'!$D$11:$E$543</definedName>
    <definedName name="K9B_1" localSheetId="12">'[34]Channel Invert'!$D$11:$E$543</definedName>
    <definedName name="K9B_1">'[33]Channel Invert'!$D$11:$E$543</definedName>
    <definedName name="K9B_2" localSheetId="9">'[33]Channel Invert'!$D$544:$E$1393</definedName>
    <definedName name="K9B_2" localSheetId="12">'[34]Channel Invert'!$D$544:$E$1393</definedName>
    <definedName name="K9B_2">'[33]Channel Invert'!$D$544:$E$1393</definedName>
    <definedName name="kgjfgjgj" localSheetId="9" hidden="1">{#N/A,#N/A,TRUE,"Cover";#N/A,#N/A,TRUE,"Conts";#N/A,#N/A,TRUE,"VOS";#N/A,#N/A,TRUE,"Warrington";#N/A,#N/A,TRUE,"Widnes"}</definedName>
    <definedName name="kgjfgjgj" localSheetId="12" hidden="1">{#N/A,#N/A,TRUE,"Cover";#N/A,#N/A,TRUE,"Conts";#N/A,#N/A,TRUE,"VOS";#N/A,#N/A,TRUE,"Warrington";#N/A,#N/A,TRUE,"Widnes"}</definedName>
    <definedName name="kgjfgjgj" hidden="1">{#N/A,#N/A,TRUE,"Cover";#N/A,#N/A,TRUE,"Conts";#N/A,#N/A,TRUE,"VOS";#N/A,#N/A,TRUE,"Warrington";#N/A,#N/A,TRUE,"Widnes"}</definedName>
    <definedName name="khgfkhgf" localSheetId="9" hidden="1">{#N/A,#N/A,TRUE,"Cover";#N/A,#N/A,TRUE,"Conts";#N/A,#N/A,TRUE,"VOS";#N/A,#N/A,TRUE,"Warrington";#N/A,#N/A,TRUE,"Widnes"}</definedName>
    <definedName name="khgfkhgf" localSheetId="12" hidden="1">{#N/A,#N/A,TRUE,"Cover";#N/A,#N/A,TRUE,"Conts";#N/A,#N/A,TRUE,"VOS";#N/A,#N/A,TRUE,"Warrington";#N/A,#N/A,TRUE,"Widnes"}</definedName>
    <definedName name="khgfkhgf" hidden="1">{#N/A,#N/A,TRUE,"Cover";#N/A,#N/A,TRUE,"Conts";#N/A,#N/A,TRUE,"VOS";#N/A,#N/A,TRUE,"Warrington";#N/A,#N/A,TRUE,"Widnes"}</definedName>
    <definedName name="kj" localSheetId="9" hidden="1">{#N/A,#N/A,TRUE,"Cover";#N/A,#N/A,TRUE,"Conts";#N/A,#N/A,TRUE,"VOS";#N/A,#N/A,TRUE,"Warrington";#N/A,#N/A,TRUE,"Widnes"}</definedName>
    <definedName name="kj" localSheetId="12" hidden="1">{#N/A,#N/A,TRUE,"Cover";#N/A,#N/A,TRUE,"Conts";#N/A,#N/A,TRUE,"VOS";#N/A,#N/A,TRUE,"Warrington";#N/A,#N/A,TRUE,"Widnes"}</definedName>
    <definedName name="kj" hidden="1">{#N/A,#N/A,TRUE,"Cover";#N/A,#N/A,TRUE,"Conts";#N/A,#N/A,TRUE,"VOS";#N/A,#N/A,TRUE,"Warrington";#N/A,#N/A,TRUE,"Widnes"}</definedName>
    <definedName name="kjhkj" localSheetId="9" hidden="1">{#N/A,#N/A,FALSE,"SumG";#N/A,#N/A,FALSE,"ElecG";#N/A,#N/A,FALSE,"MechG";#N/A,#N/A,FALSE,"GeotG";#N/A,#N/A,FALSE,"PrcsG";#N/A,#N/A,FALSE,"TunnG";#N/A,#N/A,FALSE,"CivlG";#N/A,#N/A,FALSE,"NtwkG";#N/A,#N/A,FALSE,"EstgG";#N/A,#N/A,FALSE,"PEngG"}</definedName>
    <definedName name="kjhkj" localSheetId="12"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'[26]TOTAL MHRS'!$A$3:$O$68</definedName>
    <definedName name="kklmlk" localSheetId="9" hidden="1">{#N/A,#N/A,TRUE,"Cover";#N/A,#N/A,TRUE,"Conts";#N/A,#N/A,TRUE,"VOS";#N/A,#N/A,TRUE,"Warrington";#N/A,#N/A,TRUE,"Widnes"}</definedName>
    <definedName name="kklmlk" localSheetId="12" hidden="1">{#N/A,#N/A,TRUE,"Cover";#N/A,#N/A,TRUE,"Conts";#N/A,#N/A,TRUE,"VOS";#N/A,#N/A,TRUE,"Warrington";#N/A,#N/A,TRUE,"Widnes"}</definedName>
    <definedName name="kklmlk" hidden="1">{#N/A,#N/A,TRUE,"Cover";#N/A,#N/A,TRUE,"Conts";#N/A,#N/A,TRUE,"VOS";#N/A,#N/A,TRUE,"Warrington";#N/A,#N/A,TRUE,"Widnes"}</definedName>
    <definedName name="kpi" localSheetId="2">#REF!</definedName>
    <definedName name="kpi" localSheetId="10">#REF!</definedName>
    <definedName name="kpi" localSheetId="8">#REF!</definedName>
    <definedName name="kpi" localSheetId="9">#REF!</definedName>
    <definedName name="kpi" localSheetId="7">#REF!</definedName>
    <definedName name="kpi">#REF!</definedName>
    <definedName name="kryk" localSheetId="9" hidden="1">{#N/A,#N/A,TRUE,"Cover";#N/A,#N/A,TRUE,"Conts";#N/A,#N/A,TRUE,"VOS";#N/A,#N/A,TRUE,"Warrington";#N/A,#N/A,TRUE,"Widnes"}</definedName>
    <definedName name="kryk" localSheetId="12" hidden="1">{#N/A,#N/A,TRUE,"Cover";#N/A,#N/A,TRUE,"Conts";#N/A,#N/A,TRUE,"VOS";#N/A,#N/A,TRUE,"Warrington";#N/A,#N/A,TRUE,"Widnes"}</definedName>
    <definedName name="kryk" hidden="1">{#N/A,#N/A,TRUE,"Cover";#N/A,#N/A,TRUE,"Conts";#N/A,#N/A,TRUE,"VOS";#N/A,#N/A,TRUE,"Warrington";#N/A,#N/A,TRUE,"Widnes"}</definedName>
    <definedName name="KYSTH" localSheetId="9" hidden="1">{#N/A,#N/A,TRUE,"Cover";#N/A,#N/A,TRUE,"Conts";#N/A,#N/A,TRUE,"VOS";#N/A,#N/A,TRUE,"Warrington";#N/A,#N/A,TRUE,"Widnes"}</definedName>
    <definedName name="KYSTH" localSheetId="12" hidden="1">{#N/A,#N/A,TRUE,"Cover";#N/A,#N/A,TRUE,"Conts";#N/A,#N/A,TRUE,"VOS";#N/A,#N/A,TRUE,"Warrington";#N/A,#N/A,TRUE,"Widnes"}</definedName>
    <definedName name="KYSTH" hidden="1">{#N/A,#N/A,TRUE,"Cover";#N/A,#N/A,TRUE,"Conts";#N/A,#N/A,TRUE,"VOS";#N/A,#N/A,TRUE,"Warrington";#N/A,#N/A,TRUE,"Widnes"}</definedName>
    <definedName name="l" localSheetId="9" hidden="1">{#N/A,#N/A,TRUE,"Cover";#N/A,#N/A,TRUE,"Conts";#N/A,#N/A,TRUE,"VOS";#N/A,#N/A,TRUE,"Warrington";#N/A,#N/A,TRUE,"Widnes"}</definedName>
    <definedName name="l" localSheetId="12" hidden="1">{#N/A,#N/A,TRUE,"Cover";#N/A,#N/A,TRUE,"Conts";#N/A,#N/A,TRUE,"VOS";#N/A,#N/A,TRUE,"Warrington";#N/A,#N/A,TRUE,"Widnes"}</definedName>
    <definedName name="l" hidden="1">{#N/A,#N/A,TRUE,"Cover";#N/A,#N/A,TRUE,"Conts";#N/A,#N/A,TRUE,"VOS";#N/A,#N/A,TRUE,"Warrington";#N/A,#N/A,TRUE,"Widnes"}</definedName>
    <definedName name="Lab">#N/A</definedName>
    <definedName name="LAB_PART">[35]RATES!$E$65</definedName>
    <definedName name="LAB_UPLIFT">[35]RATES!$G$65</definedName>
    <definedName name="level" localSheetId="9" hidden="1">{#N/A,#N/A,TRUE,"Cover";#N/A,#N/A,TRUE,"Conts";#N/A,#N/A,TRUE,"VOS";#N/A,#N/A,TRUE,"Warrington";#N/A,#N/A,TRUE,"Widnes"}</definedName>
    <definedName name="level" localSheetId="12" hidden="1">{#N/A,#N/A,TRUE,"Cover";#N/A,#N/A,TRUE,"Conts";#N/A,#N/A,TRUE,"VOS";#N/A,#N/A,TRUE,"Warrington";#N/A,#N/A,TRUE,"Widnes"}</definedName>
    <definedName name="level" hidden="1">{#N/A,#N/A,TRUE,"Cover";#N/A,#N/A,TRUE,"Conts";#N/A,#N/A,TRUE,"VOS";#N/A,#N/A,TRUE,"Warrington";#N/A,#N/A,TRUE,"Widnes"}</definedName>
    <definedName name="level3" localSheetId="9" hidden="1">{#N/A,#N/A,TRUE,"Cover";#N/A,#N/A,TRUE,"Conts";#N/A,#N/A,TRUE,"VOS";#N/A,#N/A,TRUE,"Warrington";#N/A,#N/A,TRUE,"Widnes"}</definedName>
    <definedName name="level3" localSheetId="12" hidden="1">{#N/A,#N/A,TRUE,"Cover";#N/A,#N/A,TRUE,"Conts";#N/A,#N/A,TRUE,"VOS";#N/A,#N/A,TRUE,"Warrington";#N/A,#N/A,TRUE,"Widnes"}</definedName>
    <definedName name="level3" hidden="1">{#N/A,#N/A,TRUE,"Cover";#N/A,#N/A,TRUE,"Conts";#N/A,#N/A,TRUE,"VOS";#N/A,#N/A,TRUE,"Warrington";#N/A,#N/A,TRUE,"Widnes"}</definedName>
    <definedName name="lgoguliu" localSheetId="9" hidden="1">{#N/A,#N/A,TRUE,"Cover";#N/A,#N/A,TRUE,"Conts";#N/A,#N/A,TRUE,"VOS";#N/A,#N/A,TRUE,"Warrington";#N/A,#N/A,TRUE,"Widnes"}</definedName>
    <definedName name="lgoguliu" localSheetId="12" hidden="1">{#N/A,#N/A,TRUE,"Cover";#N/A,#N/A,TRUE,"Conts";#N/A,#N/A,TRUE,"VOS";#N/A,#N/A,TRUE,"Warrington";#N/A,#N/A,TRUE,"Widnes"}</definedName>
    <definedName name="lgoguliu" hidden="1">{#N/A,#N/A,TRUE,"Cover";#N/A,#N/A,TRUE,"Conts";#N/A,#N/A,TRUE,"VOS";#N/A,#N/A,TRUE,"Warrington";#N/A,#N/A,TRUE,"Widnes"}</definedName>
    <definedName name="Lib_Range" localSheetId="9">#REF!</definedName>
    <definedName name="Lib_Range">#REF!</definedName>
    <definedName name="lkjikjoi" localSheetId="9" hidden="1">{#N/A,#N/A,TRUE,"Cover";#N/A,#N/A,TRUE,"Conts";#N/A,#N/A,TRUE,"VOS";#N/A,#N/A,TRUE,"Warrington";#N/A,#N/A,TRUE,"Widnes"}</definedName>
    <definedName name="lkjikjoi" localSheetId="12" hidden="1">{#N/A,#N/A,TRUE,"Cover";#N/A,#N/A,TRUE,"Conts";#N/A,#N/A,TRUE,"VOS";#N/A,#N/A,TRUE,"Warrington";#N/A,#N/A,TRUE,"Widnes"}</definedName>
    <definedName name="lkjikjoi" hidden="1">{#N/A,#N/A,TRUE,"Cover";#N/A,#N/A,TRUE,"Conts";#N/A,#N/A,TRUE,"VOS";#N/A,#N/A,TRUE,"Warrington";#N/A,#N/A,TRUE,"Widnes"}</definedName>
    <definedName name="LKL" localSheetId="9" hidden="1">{#N/A,#N/A,FALSE,"SumG";#N/A,#N/A,FALSE,"ElecG";#N/A,#N/A,FALSE,"MechG";#N/A,#N/A,FALSE,"GeotG";#N/A,#N/A,FALSE,"PrcsG";#N/A,#N/A,FALSE,"TunnG";#N/A,#N/A,FALSE,"CivlG";#N/A,#N/A,FALSE,"NtwkG";#N/A,#N/A,FALSE,"EstgG";#N/A,#N/A,FALSE,"PEngG"}</definedName>
    <definedName name="LKL" localSheetId="12"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9">City&amp;" "&amp;State</definedName>
    <definedName name="Location" localSheetId="12">City&amp;" "&amp;State</definedName>
    <definedName name="Location">City&amp;" "&amp;State</definedName>
    <definedName name="m" localSheetId="9" hidden="1">#REF!</definedName>
    <definedName name="m" hidden="1">#REF!</definedName>
    <definedName name="ma" localSheetId="9" hidden="1">{#N/A,#N/A,TRUE,"Cover";#N/A,#N/A,TRUE,"Conts";#N/A,#N/A,TRUE,"VOS";#N/A,#N/A,TRUE,"Warrington";#N/A,#N/A,TRUE,"Widnes"}</definedName>
    <definedName name="ma" localSheetId="12" hidden="1">{#N/A,#N/A,TRUE,"Cover";#N/A,#N/A,TRUE,"Conts";#N/A,#N/A,TRUE,"VOS";#N/A,#N/A,TRUE,"Warrington";#N/A,#N/A,TRUE,"Widnes"}</definedName>
    <definedName name="ma" hidden="1">{#N/A,#N/A,TRUE,"Cover";#N/A,#N/A,TRUE,"Conts";#N/A,#N/A,TRUE,"VOS";#N/A,#N/A,TRUE,"Warrington";#N/A,#N/A,TRUE,"Widnes"}</definedName>
    <definedName name="Manhole" localSheetId="9">'[36]Manhole Sch'!$F$12:$Q$20</definedName>
    <definedName name="Manhole" localSheetId="12">'[37]Manhole Sch'!$F$12:$Q$20</definedName>
    <definedName name="Manhole">'[36]Manhole Sch'!$F$12:$Q$20</definedName>
    <definedName name="MANUEL_INPUT" localSheetId="9">#REF!</definedName>
    <definedName name="MANUEL_INPUT">#REF!</definedName>
    <definedName name="masontry" localSheetId="9" hidden="1">{#N/A,#N/A,FALSE,"C3";#N/A,#N/A,FALSE,"D2-17";#N/A,#N/A,FALSE,"C2-17";#N/A,#N/A,FALSE,"C2-CIVIL";#N/A,#N/A,FALSE,"D1-C1 contract";#N/A,#N/A,FALSE,"D1-CIVIL";#N/A,#N/A,FALSE,"C1 hourly";#N/A,#N/A,FALSE,"C1 contract";#N/A,#N/A,FALSE,"D1-C1 hourly"}</definedName>
    <definedName name="masontry" localSheetId="12"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9">City&amp;" "&amp;State</definedName>
    <definedName name="Material" localSheetId="12">City&amp;" "&amp;State</definedName>
    <definedName name="Material">City&amp;" "&amp;State</definedName>
    <definedName name="MATL_PART">[35]RATES!$E$67</definedName>
    <definedName name="MEP" localSheetId="9" hidden="1">{#N/A,#N/A,TRUE,"Front";#N/A,#N/A,TRUE,"Simple Letter";#N/A,#N/A,TRUE,"Inside";#N/A,#N/A,TRUE,"Contents";#N/A,#N/A,TRUE,"Basis";#N/A,#N/A,TRUE,"Inclusions";#N/A,#N/A,TRUE,"Exclusions";#N/A,#N/A,TRUE,"Areas";#N/A,#N/A,TRUE,"Summary";#N/A,#N/A,TRUE,"Detail"}</definedName>
    <definedName name="MEP" localSheetId="12"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9" hidden="1">{#N/A,#N/A,FALSE,"C3";#N/A,#N/A,FALSE,"D2-17";#N/A,#N/A,FALSE,"C2-17";#N/A,#N/A,FALSE,"C2-CIVIL";#N/A,#N/A,FALSE,"D1-C1 contract";#N/A,#N/A,FALSE,"D1-CIVIL";#N/A,#N/A,FALSE,"C1 hourly";#N/A,#N/A,FALSE,"C1 contract";#N/A,#N/A,FALSE,"D1-C1 hourly"}</definedName>
    <definedName name="METEO" localSheetId="12"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12">'[17]Build-up'!#REF!</definedName>
    <definedName name="MINOR__BUILDING__WORKS">'[16]Build-up'!#REF!</definedName>
    <definedName name="mortor">#N/A</definedName>
    <definedName name="MS_DW_1">'[38]D Wall ~ Moorgate Shaft'!$O$6</definedName>
    <definedName name="MS_DW_10">'[38]D Wall ~ Moorgate Shaft'!$O$190</definedName>
    <definedName name="MS_DW_13">'[38]D Wall ~ Moorgate Shaft'!$O$229</definedName>
    <definedName name="MS_DW_14">'[38]D Wall ~ Moorgate Shaft'!$O$246</definedName>
    <definedName name="MS_DW_15">'[38]D Wall ~ Moorgate Shaft'!$O$281</definedName>
    <definedName name="MS_DW_16">'[38]D Wall ~ Moorgate Shaft'!$O$288</definedName>
    <definedName name="MS_DW_2">'[38]D Wall ~ Moorgate Shaft'!$O$24</definedName>
    <definedName name="MS_DW_3">'[38]D Wall ~ Moorgate Shaft'!$O$59</definedName>
    <definedName name="MS_DW_4">'[38]D Wall ~ Moorgate Shaft'!$O$102</definedName>
    <definedName name="MS_DW_5">'[38]D Wall ~ Moorgate Shaft'!$O$110</definedName>
    <definedName name="MS_DW_6">'[38]D Wall ~ Moorgate Shaft'!$O$126</definedName>
    <definedName name="MS_DW_7">'[38]D Wall ~ Moorgate Shaft'!$O$146</definedName>
    <definedName name="MS_DW_8">'[38]D Wall ~ Moorgate Shaft'!$O$161</definedName>
    <definedName name="MS_DW_9">'[38]D Wall ~ Moorgate Shaft'!$O$177</definedName>
    <definedName name="MST">#REF!</definedName>
    <definedName name="nddddddddf" localSheetId="9" hidden="1">{#N/A,#N/A,TRUE,"Cover";#N/A,#N/A,TRUE,"Conts";#N/A,#N/A,TRUE,"VOS";#N/A,#N/A,TRUE,"Warrington";#N/A,#N/A,TRUE,"Widnes"}</definedName>
    <definedName name="nddddddddf" localSheetId="12" hidden="1">{#N/A,#N/A,TRUE,"Cover";#N/A,#N/A,TRUE,"Conts";#N/A,#N/A,TRUE,"VOS";#N/A,#N/A,TRUE,"Warrington";#N/A,#N/A,TRUE,"Widnes"}</definedName>
    <definedName name="nddddddddf" hidden="1">{#N/A,#N/A,TRUE,"Cover";#N/A,#N/A,TRUE,"Conts";#N/A,#N/A,TRUE,"VOS";#N/A,#N/A,TRUE,"Warrington";#N/A,#N/A,TRUE,"Widnes"}</definedName>
    <definedName name="nnn" localSheetId="9" hidden="1">{#N/A,#N/A,FALSE,"SumD";#N/A,#N/A,FALSE,"ElecD";#N/A,#N/A,FALSE,"MechD";#N/A,#N/A,FALSE,"GeotD";#N/A,#N/A,FALSE,"PrcsD";#N/A,#N/A,FALSE,"TunnD";#N/A,#N/A,FALSE,"CivlD";#N/A,#N/A,FALSE,"NtwkD";#N/A,#N/A,FALSE,"EstgD";#N/A,#N/A,FALSE,"PEngD"}</definedName>
    <definedName name="nnn" localSheetId="12"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9" hidden="1">{#N/A,#N/A,TRUE,"Cover";#N/A,#N/A,TRUE,"Conts";#N/A,#N/A,TRUE,"VOS";#N/A,#N/A,TRUE,"Warrington";#N/A,#N/A,TRUE,"Widnes"}</definedName>
    <definedName name="no.1" localSheetId="12" hidden="1">{#N/A,#N/A,TRUE,"Cover";#N/A,#N/A,TRUE,"Conts";#N/A,#N/A,TRUE,"VOS";#N/A,#N/A,TRUE,"Warrington";#N/A,#N/A,TRUE,"Widnes"}</definedName>
    <definedName name="no.1" hidden="1">{#N/A,#N/A,TRUE,"Cover";#N/A,#N/A,TRUE,"Conts";#N/A,#N/A,TRUE,"VOS";#N/A,#N/A,TRUE,"Warrington";#N/A,#N/A,TRUE,"Widnes"}</definedName>
    <definedName name="o9u0piupi" localSheetId="9" hidden="1">{#N/A,#N/A,TRUE,"Cover";#N/A,#N/A,TRUE,"Conts";#N/A,#N/A,TRUE,"VOS";#N/A,#N/A,TRUE,"Warrington";#N/A,#N/A,TRUE,"Widnes"}</definedName>
    <definedName name="o9u0piupi" localSheetId="12" hidden="1">{#N/A,#N/A,TRUE,"Cover";#N/A,#N/A,TRUE,"Conts";#N/A,#N/A,TRUE,"VOS";#N/A,#N/A,TRUE,"Warrington";#N/A,#N/A,TRUE,"Widnes"}</definedName>
    <definedName name="o9u0piupi" hidden="1">{#N/A,#N/A,TRUE,"Cover";#N/A,#N/A,TRUE,"Conts";#N/A,#N/A,TRUE,"VOS";#N/A,#N/A,TRUE,"Warrington";#N/A,#N/A,TRUE,"Widnes"}</definedName>
    <definedName name="oi" localSheetId="9" hidden="1">{#N/A,#N/A,TRUE,"Cover";#N/A,#N/A,TRUE,"Conts";#N/A,#N/A,TRUE,"VOS";#N/A,#N/A,TRUE,"Warrington";#N/A,#N/A,TRUE,"Widnes"}</definedName>
    <definedName name="oi" localSheetId="12" hidden="1">{#N/A,#N/A,TRUE,"Cover";#N/A,#N/A,TRUE,"Conts";#N/A,#N/A,TRUE,"VOS";#N/A,#N/A,TRUE,"Warrington";#N/A,#N/A,TRUE,"Widnes"}</definedName>
    <definedName name="oi" hidden="1">{#N/A,#N/A,TRUE,"Cover";#N/A,#N/A,TRUE,"Conts";#N/A,#N/A,TRUE,"VOS";#N/A,#N/A,TRUE,"Warrington";#N/A,#N/A,TRUE,"Widnes"}</definedName>
    <definedName name="opogd" localSheetId="9" hidden="1">{#N/A,#N/A,TRUE,"Cover";#N/A,#N/A,TRUE,"Conts";#N/A,#N/A,TRUE,"VOS";#N/A,#N/A,TRUE,"Warrington";#N/A,#N/A,TRUE,"Widnes"}</definedName>
    <definedName name="opogd" localSheetId="12" hidden="1">{#N/A,#N/A,TRUE,"Cover";#N/A,#N/A,TRUE,"Conts";#N/A,#N/A,TRUE,"VOS";#N/A,#N/A,TRUE,"Warrington";#N/A,#N/A,TRUE,"Widnes"}</definedName>
    <definedName name="opogd" hidden="1">{#N/A,#N/A,TRUE,"Cover";#N/A,#N/A,TRUE,"Conts";#N/A,#N/A,TRUE,"VOS";#N/A,#N/A,TRUE,"Warrington";#N/A,#N/A,TRUE,"Widnes"}</definedName>
    <definedName name="ORBC" localSheetId="2">#REF!</definedName>
    <definedName name="ORBC" localSheetId="9">#REF!</definedName>
    <definedName name="ORBC">#REF!</definedName>
    <definedName name="ORBQ" localSheetId="2">#REF!</definedName>
    <definedName name="ORBQ" localSheetId="9">#REF!</definedName>
    <definedName name="ORBQ">#REF!</definedName>
    <definedName name="osdnvkls" hidden="1">'[39]Labor abs-NMR'!$I$1:$I$7</definedName>
    <definedName name="p" localSheetId="9" hidden="1">#REF!</definedName>
    <definedName name="p" hidden="1">#REF!</definedName>
    <definedName name="P1R" localSheetId="9">'[23]Fill this out first...'!#REF!</definedName>
    <definedName name="P1R">'[23]Fill this out first...'!#REF!</definedName>
    <definedName name="P2R">'[23]Fill this out first...'!#REF!</definedName>
    <definedName name="P3R">'[23]Fill this out first...'!#REF!</definedName>
    <definedName name="P4R">'[23]Fill this out first...'!#REF!</definedName>
    <definedName name="P5R">'[23]Fill this out first...'!#REF!</definedName>
    <definedName name="p7y" localSheetId="9" hidden="1">{#N/A,#N/A,TRUE,"Cover";#N/A,#N/A,TRUE,"Conts";#N/A,#N/A,TRUE,"VOS";#N/A,#N/A,TRUE,"Warrington";#N/A,#N/A,TRUE,"Widnes"}</definedName>
    <definedName name="p7y" localSheetId="12" hidden="1">{#N/A,#N/A,TRUE,"Cover";#N/A,#N/A,TRUE,"Conts";#N/A,#N/A,TRUE,"VOS";#N/A,#N/A,TRUE,"Warrington";#N/A,#N/A,TRUE,"Widnes"}</definedName>
    <definedName name="p7y" hidden="1">{#N/A,#N/A,TRUE,"Cover";#N/A,#N/A,TRUE,"Conts";#N/A,#N/A,TRUE,"VOS";#N/A,#N/A,TRUE,"Warrington";#N/A,#N/A,TRUE,"Widnes"}</definedName>
    <definedName name="pafegseg" localSheetId="9" hidden="1">{#N/A,#N/A,TRUE,"Cover";#N/A,#N/A,TRUE,"Conts";#N/A,#N/A,TRUE,"VOS";#N/A,#N/A,TRUE,"Warrington";#N/A,#N/A,TRUE,"Widnes"}</definedName>
    <definedName name="pafegseg" localSheetId="12" hidden="1">{#N/A,#N/A,TRUE,"Cover";#N/A,#N/A,TRUE,"Conts";#N/A,#N/A,TRUE,"VOS";#N/A,#N/A,TRUE,"Warrington";#N/A,#N/A,TRUE,"Widnes"}</definedName>
    <definedName name="pafegseg" hidden="1">{#N/A,#N/A,TRUE,"Cover";#N/A,#N/A,TRUE,"Conts";#N/A,#N/A,TRUE,"VOS";#N/A,#N/A,TRUE,"Warrington";#N/A,#N/A,TRUE,"Widnes"}</definedName>
    <definedName name="PAN_TILES" localSheetId="9">#REF!</definedName>
    <definedName name="PAN_TILES">#REF!</definedName>
    <definedName name="Pavement_Type">[18]Road_Schedule!$Q$4:$X$6</definedName>
    <definedName name="PCA" localSheetId="9" hidden="1">{#N/A,#N/A,FALSE,"C3";#N/A,#N/A,FALSE,"D2-17";#N/A,#N/A,FALSE,"C2-17";#N/A,#N/A,FALSE,"C2-CIVIL";#N/A,#N/A,FALSE,"D1-C1 contract";#N/A,#N/A,FALSE,"D1-CIVIL";#N/A,#N/A,FALSE,"C1 hourly";#N/A,#N/A,FALSE,"C1 contract";#N/A,#N/A,FALSE,"D1-C1 hourly"}</definedName>
    <definedName name="PCA" localSheetId="12"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9" hidden="1">{#N/A,#N/A,FALSE,"intag";#N/A,#N/A,FALSE,"budg";#N/A,#N/A,FALSE,"samtl"}</definedName>
    <definedName name="perbolag" localSheetId="12" hidden="1">{#N/A,#N/A,FALSE,"intag";#N/A,#N/A,FALSE,"budg";#N/A,#N/A,FALSE,"samtl"}</definedName>
    <definedName name="perbolag" hidden="1">{#N/A,#N/A,FALSE,"intag";#N/A,#N/A,FALSE,"budg";#N/A,#N/A,FALSE,"samtl"}</definedName>
    <definedName name="perbolagneu" localSheetId="9" hidden="1">{#N/A,#N/A,FALSE,"intag";#N/A,#N/A,FALSE,"budg";#N/A,#N/A,FALSE,"samtl"}</definedName>
    <definedName name="perbolagneu" localSheetId="12" hidden="1">{#N/A,#N/A,FALSE,"intag";#N/A,#N/A,FALSE,"budg";#N/A,#N/A,FALSE,"samtl"}</definedName>
    <definedName name="perbolagneu" hidden="1">{#N/A,#N/A,FALSE,"intag";#N/A,#N/A,FALSE,"budg";#N/A,#N/A,FALSE,"samtl"}</definedName>
    <definedName name="PhaseCode">'[23]Fill this out first...'!$D$17</definedName>
    <definedName name="PILE_1_MOOR">'[38]Moorgate Piling'!$O$5</definedName>
    <definedName name="PILE_10_Moor">'[38]Moorgate Piling'!$O$236</definedName>
    <definedName name="PILE_11_Moor">'[38]Moorgate Piling'!$O$250</definedName>
    <definedName name="PILE_12_Moor">'[38]Moorgate Piling'!$O$264</definedName>
    <definedName name="PILE_2_LUL">'[38]Moorgate Piling'!$O$85</definedName>
    <definedName name="PILE_2_Moor">'[38]Moorgate Piling'!$O$45</definedName>
    <definedName name="PILE_2a_LUL">'[38]Moorgate Piling'!$O$125</definedName>
    <definedName name="PILE_3_Moor">'[38]Moorgate Piling'!$O$170</definedName>
    <definedName name="PILE_4_Moor">'[38]Moorgate Piling'!$O$192</definedName>
    <definedName name="PILE_5_Moor">'[38]Moorgate Piling'!$O$201</definedName>
    <definedName name="PILE_6_Moor">'[38]Moorgate Piling'!$O$208</definedName>
    <definedName name="PILE_7_Moor">'[38]Moorgate Piling'!$O$215</definedName>
    <definedName name="PILE_8_Moor">'[38]Moorgate Piling'!$O$222</definedName>
    <definedName name="PILE_9_Moor">'[38]Moorgate Piling'!$O$229</definedName>
    <definedName name="PipeClass">'[18]CESMM3 class'!$B$7:$C$14</definedName>
    <definedName name="PipeSize" localSheetId="9">'[40]Pipe Schedule'!$C$7:$W$15</definedName>
    <definedName name="PipeSize" localSheetId="12">'[41]Pipe Schedule'!$C$7:$W$15</definedName>
    <definedName name="PipeSize">'[40]Pipe Schedule'!$C$7:$W$15</definedName>
    <definedName name="PipeSizeFRP" localSheetId="9">'[40]Pipe Schedule'!$B$44:$Q$88</definedName>
    <definedName name="PipeSizeFRP" localSheetId="12">'[41]Pipe Schedule'!$B$44:$Q$88</definedName>
    <definedName name="PipeSizeFRP">'[40]Pipe Schedule'!$B$44:$Q$88</definedName>
    <definedName name="Pkg_col" localSheetId="9">#REF!</definedName>
    <definedName name="Pkg_col">#REF!</definedName>
    <definedName name="pkml" localSheetId="9" hidden="1">{#N/A,#N/A,TRUE,"Cover";#N/A,#N/A,TRUE,"Conts";#N/A,#N/A,TRUE,"VOS";#N/A,#N/A,TRUE,"Warrington";#N/A,#N/A,TRUE,"Widnes"}</definedName>
    <definedName name="pkml" localSheetId="12" hidden="1">{#N/A,#N/A,TRUE,"Cover";#N/A,#N/A,TRUE,"Conts";#N/A,#N/A,TRUE,"VOS";#N/A,#N/A,TRUE,"Warrington";#N/A,#N/A,TRUE,"Widnes"}</definedName>
    <definedName name="pkml" hidden="1">{#N/A,#N/A,TRUE,"Cover";#N/A,#N/A,TRUE,"Conts";#N/A,#N/A,TRUE,"VOS";#N/A,#N/A,TRUE,"Warrington";#N/A,#N/A,TRUE,"Widnes"}</definedName>
    <definedName name="PLANT_PART">[35]RATES!$E$66</definedName>
    <definedName name="PLANT_UPLIFT">[35]RATES!$G$66</definedName>
    <definedName name="PLAT" localSheetId="9" hidden="1">{#N/A,#N/A,TRUE,"Cover";#N/A,#N/A,TRUE,"Conts";#N/A,#N/A,TRUE,"VOS";#N/A,#N/A,TRUE,"Warrington";#N/A,#N/A,TRUE,"Widnes"}</definedName>
    <definedName name="PLAT" localSheetId="12" hidden="1">{#N/A,#N/A,TRUE,"Cover";#N/A,#N/A,TRUE,"Conts";#N/A,#N/A,TRUE,"VOS";#N/A,#N/A,TRUE,"Warrington";#N/A,#N/A,TRUE,"Widnes"}</definedName>
    <definedName name="PLAT" hidden="1">{#N/A,#N/A,TRUE,"Cover";#N/A,#N/A,TRUE,"Conts";#N/A,#N/A,TRUE,"VOS";#N/A,#N/A,TRUE,"Warrington";#N/A,#N/A,TRUE,"Widnes"}</definedName>
    <definedName name="PLATFORM" localSheetId="9" hidden="1">{#N/A,#N/A,TRUE,"Cover";#N/A,#N/A,TRUE,"Conts";#N/A,#N/A,TRUE,"VOS";#N/A,#N/A,TRUE,"Warrington";#N/A,#N/A,TRUE,"Widnes"}</definedName>
    <definedName name="PLATFORM" localSheetId="12" hidden="1">{#N/A,#N/A,TRUE,"Cover";#N/A,#N/A,TRUE,"Conts";#N/A,#N/A,TRUE,"VOS";#N/A,#N/A,TRUE,"Warrington";#N/A,#N/A,TRUE,"Widnes"}</definedName>
    <definedName name="PLATFORM" hidden="1">{#N/A,#N/A,TRUE,"Cover";#N/A,#N/A,TRUE,"Conts";#N/A,#N/A,TRUE,"VOS";#N/A,#N/A,TRUE,"Warrington";#N/A,#N/A,TRUE,"Widnes"}</definedName>
    <definedName name="pmlr27">[42]Rates!$M$252</definedName>
    <definedName name="pmlr28">[42]Rates!$M$257</definedName>
    <definedName name="pmlr29">[42]Rates!$M$262</definedName>
    <definedName name="pmlr63">[42]Rates!$M$770</definedName>
    <definedName name="point1" localSheetId="9">#REF!</definedName>
    <definedName name="point1">#REF!</definedName>
    <definedName name="pojboijioljn" localSheetId="9" hidden="1">{#N/A,#N/A,TRUE,"Cover";#N/A,#N/A,TRUE,"Conts";#N/A,#N/A,TRUE,"VOS";#N/A,#N/A,TRUE,"Warrington";#N/A,#N/A,TRUE,"Widnes"}</definedName>
    <definedName name="pojboijioljn" localSheetId="12" hidden="1">{#N/A,#N/A,TRUE,"Cover";#N/A,#N/A,TRUE,"Conts";#N/A,#N/A,TRUE,"VOS";#N/A,#N/A,TRUE,"Warrington";#N/A,#N/A,TRUE,"Widnes"}</definedName>
    <definedName name="pojboijioljn" hidden="1">{#N/A,#N/A,TRUE,"Cover";#N/A,#N/A,TRUE,"Conts";#N/A,#N/A,TRUE,"VOS";#N/A,#N/A,TRUE,"Warrington";#N/A,#N/A,TRUE,"Widnes"}</definedName>
    <definedName name="Pos_Neg_Obs" localSheetId="2">#REF!</definedName>
    <definedName name="Pos_Neg_Obs" localSheetId="10">#REF!</definedName>
    <definedName name="Pos_Neg_Obs" localSheetId="9">#REF!</definedName>
    <definedName name="Pos_Neg_Obs" localSheetId="7">#REF!</definedName>
    <definedName name="Pos_Neg_Obs">#REF!</definedName>
    <definedName name="ppok" localSheetId="9" hidden="1">{#N/A,#N/A,TRUE,"Cover";#N/A,#N/A,TRUE,"Conts";#N/A,#N/A,TRUE,"VOS";#N/A,#N/A,TRUE,"Warrington";#N/A,#N/A,TRUE,"Widnes"}</definedName>
    <definedName name="ppok" localSheetId="12" hidden="1">{#N/A,#N/A,TRUE,"Cover";#N/A,#N/A,TRUE,"Conts";#N/A,#N/A,TRUE,"VOS";#N/A,#N/A,TRUE,"Warrington";#N/A,#N/A,TRUE,"Widnes"}</definedName>
    <definedName name="ppok" hidden="1">{#N/A,#N/A,TRUE,"Cover";#N/A,#N/A,TRUE,"Conts";#N/A,#N/A,TRUE,"VOS";#N/A,#N/A,TRUE,"Warrington";#N/A,#N/A,TRUE,"Widnes"}</definedName>
    <definedName name="PrevYears">'[23]Fill this out first...'!#REF!</definedName>
    <definedName name="_xlnm.Print_Area" localSheetId="2">'FIR summary '!$A$1:$I$43</definedName>
    <definedName name="_xlnm.Print_Area" localSheetId="10">HSE!$B$1:$AH$29</definedName>
    <definedName name="_xlnm.Print_Area" localSheetId="18">'Invoice Log'!$B$5:$AB$59</definedName>
    <definedName name="_xlnm.Print_Area" localSheetId="15">'Major Quantities'!$A$1:$J$10</definedName>
    <definedName name="_xlnm.Print_Area" localSheetId="22">Manpower!$A$1:$Z$20</definedName>
    <definedName name="_xlnm.Print_Area" localSheetId="4">Progress!$A$1:$P$42</definedName>
    <definedName name="_xlnm.Print_Area" localSheetId="24">'Progress Summary'!$A$1:$O$32</definedName>
    <definedName name="_xlnm.Print_Area" localSheetId="8">Quality!$A$1:$AD$53</definedName>
    <definedName name="_xlnm.Print_Area" localSheetId="9">#REF!</definedName>
    <definedName name="_xlnm.Print_Area" localSheetId="7">#REF!</definedName>
    <definedName name="_xlnm.Print_Area" localSheetId="1">'Weekly Progress Report'!$A$1:$AH$101</definedName>
    <definedName name="_xlnm.Print_Area">#REF!</definedName>
    <definedName name="PRINT_AREA_MI" localSheetId="2">#REF!</definedName>
    <definedName name="PRINT_AREA_MI" localSheetId="10">#REF!</definedName>
    <definedName name="PRINT_AREA_MI" localSheetId="8">#REF!</definedName>
    <definedName name="PRINT_AREA_MI" localSheetId="9">#REF!</definedName>
    <definedName name="PRINT_AREA_MI" localSheetId="7">#REF!</definedName>
    <definedName name="PRINT_AREA_MI">#REF!</definedName>
    <definedName name="Print_Range">#REF!</definedName>
    <definedName name="_xlnm.Print_Titles" localSheetId="2">'FIR summary '!$5:$5</definedName>
    <definedName name="_xlnm.Print_Titles" localSheetId="9">#REF!</definedName>
    <definedName name="_xlnm.Print_Titles">#REF!</definedName>
    <definedName name="Print_Titles_MI" localSheetId="9">#REF!</definedName>
    <definedName name="Print_Titles_MI">#REF!</definedName>
    <definedName name="ProjectLocation">'[23]Fill this out first...'!$D$10</definedName>
    <definedName name="ProjectNumber">'[23]Fill this out first...'!$D$16</definedName>
    <definedName name="ProjectSubtitle">'[23]Fill this out first...'!$D$9</definedName>
    <definedName name="ProjectTitle">'[23]Fill this out first...'!$D$8</definedName>
    <definedName name="pswyry" localSheetId="9" hidden="1">{#N/A,#N/A,TRUE,"Cover";#N/A,#N/A,TRUE,"Conts";#N/A,#N/A,TRUE,"VOS";#N/A,#N/A,TRUE,"Warrington";#N/A,#N/A,TRUE,"Widnes"}</definedName>
    <definedName name="pswyry" localSheetId="12" hidden="1">{#N/A,#N/A,TRUE,"Cover";#N/A,#N/A,TRUE,"Conts";#N/A,#N/A,TRUE,"VOS";#N/A,#N/A,TRUE,"Warrington";#N/A,#N/A,TRUE,"Widnes"}</definedName>
    <definedName name="pswyry" hidden="1">{#N/A,#N/A,TRUE,"Cover";#N/A,#N/A,TRUE,"Conts";#N/A,#N/A,TRUE,"VOS";#N/A,#N/A,TRUE,"Warrington";#N/A,#N/A,TRUE,"Widnes"}</definedName>
    <definedName name="puy" localSheetId="9" hidden="1">{#N/A,#N/A,TRUE,"Cover";#N/A,#N/A,TRUE,"Conts";#N/A,#N/A,TRUE,"VOS";#N/A,#N/A,TRUE,"Warrington";#N/A,#N/A,TRUE,"Widnes"}</definedName>
    <definedName name="puy" localSheetId="12" hidden="1">{#N/A,#N/A,TRUE,"Cover";#N/A,#N/A,TRUE,"Conts";#N/A,#N/A,TRUE,"VOS";#N/A,#N/A,TRUE,"Warrington";#N/A,#N/A,TRUE,"Widnes"}</definedName>
    <definedName name="puy" hidden="1">{#N/A,#N/A,TRUE,"Cover";#N/A,#N/A,TRUE,"Conts";#N/A,#N/A,TRUE,"VOS";#N/A,#N/A,TRUE,"Warrington";#N/A,#N/A,TRUE,"Widnes"}</definedName>
    <definedName name="q3tqtq" localSheetId="9" hidden="1">{#N/A,#N/A,TRUE,"Cover";#N/A,#N/A,TRUE,"Conts";#N/A,#N/A,TRUE,"VOS";#N/A,#N/A,TRUE,"Warrington";#N/A,#N/A,TRUE,"Widnes"}</definedName>
    <definedName name="q3tqtq" localSheetId="12" hidden="1">{#N/A,#N/A,TRUE,"Cover";#N/A,#N/A,TRUE,"Conts";#N/A,#N/A,TRUE,"VOS";#N/A,#N/A,TRUE,"Warrington";#N/A,#N/A,TRUE,"Widnes"}</definedName>
    <definedName name="q3tqtq" hidden="1">{#N/A,#N/A,TRUE,"Cover";#N/A,#N/A,TRUE,"Conts";#N/A,#N/A,TRUE,"VOS";#N/A,#N/A,TRUE,"Warrington";#N/A,#N/A,TRUE,"Widnes"}</definedName>
    <definedName name="q5ttyr" localSheetId="9" hidden="1">{#N/A,#N/A,TRUE,"Cover";#N/A,#N/A,TRUE,"Conts";#N/A,#N/A,TRUE,"VOS";#N/A,#N/A,TRUE,"Warrington";#N/A,#N/A,TRUE,"Widnes"}</definedName>
    <definedName name="q5ttyr" localSheetId="12" hidden="1">{#N/A,#N/A,TRUE,"Cover";#N/A,#N/A,TRUE,"Conts";#N/A,#N/A,TRUE,"VOS";#N/A,#N/A,TRUE,"Warrington";#N/A,#N/A,TRUE,"Widnes"}</definedName>
    <definedName name="q5ttyr" hidden="1">{#N/A,#N/A,TRUE,"Cover";#N/A,#N/A,TRUE,"Conts";#N/A,#N/A,TRUE,"VOS";#N/A,#N/A,TRUE,"Warrington";#N/A,#N/A,TRUE,"Widnes"}</definedName>
    <definedName name="qq">'[26]REG-BASIS'!$C$3:$S$150</definedName>
    <definedName name="qqq" localSheetId="9" hidden="1">{#N/A,#N/A,TRUE,"Cover";#N/A,#N/A,TRUE,"Conts";#N/A,#N/A,TRUE,"VOS";#N/A,#N/A,TRUE,"Warrington";#N/A,#N/A,TRUE,"Widnes"}</definedName>
    <definedName name="qqq" localSheetId="12" hidden="1">{#N/A,#N/A,TRUE,"Cover";#N/A,#N/A,TRUE,"Conts";#N/A,#N/A,TRUE,"VOS";#N/A,#N/A,TRUE,"Warrington";#N/A,#N/A,TRUE,"Widnes"}</definedName>
    <definedName name="qqq" hidden="1">{#N/A,#N/A,TRUE,"Cover";#N/A,#N/A,TRUE,"Conts";#N/A,#N/A,TRUE,"VOS";#N/A,#N/A,TRUE,"Warrington";#N/A,#N/A,TRUE,"Widnes"}</definedName>
    <definedName name="qrt" localSheetId="9" hidden="1">{#N/A,#N/A,TRUE,"Cover";#N/A,#N/A,TRUE,"Conts";#N/A,#N/A,TRUE,"VOS";#N/A,#N/A,TRUE,"Warrington";#N/A,#N/A,TRUE,"Widnes"}</definedName>
    <definedName name="qrt" localSheetId="12" hidden="1">{#N/A,#N/A,TRUE,"Cover";#N/A,#N/A,TRUE,"Conts";#N/A,#N/A,TRUE,"VOS";#N/A,#N/A,TRUE,"Warrington";#N/A,#N/A,TRUE,"Widnes"}</definedName>
    <definedName name="qrt" hidden="1">{#N/A,#N/A,TRUE,"Cover";#N/A,#N/A,TRUE,"Conts";#N/A,#N/A,TRUE,"VOS";#N/A,#N/A,TRUE,"Warrington";#N/A,#N/A,TRUE,"Widnes"}</definedName>
    <definedName name="qttyry" localSheetId="9" hidden="1">{#N/A,#N/A,TRUE,"Cover";#N/A,#N/A,TRUE,"Conts";#N/A,#N/A,TRUE,"VOS";#N/A,#N/A,TRUE,"Warrington";#N/A,#N/A,TRUE,"Widnes"}</definedName>
    <definedName name="qttyry" localSheetId="12" hidden="1">{#N/A,#N/A,TRUE,"Cover";#N/A,#N/A,TRUE,"Conts";#N/A,#N/A,TRUE,"VOS";#N/A,#N/A,TRUE,"Warrington";#N/A,#N/A,TRUE,"Widnes"}</definedName>
    <definedName name="qttyry" hidden="1">{#N/A,#N/A,TRUE,"Cover";#N/A,#N/A,TRUE,"Conts";#N/A,#N/A,TRUE,"VOS";#N/A,#N/A,TRUE,"Warrington";#N/A,#N/A,TRUE,"Widnes"}</definedName>
    <definedName name="qtyhytrh" localSheetId="9" hidden="1">{#N/A,#N/A,TRUE,"Cover";#N/A,#N/A,TRUE,"Conts";#N/A,#N/A,TRUE,"VOS";#N/A,#N/A,TRUE,"Warrington";#N/A,#N/A,TRUE,"Widnes"}</definedName>
    <definedName name="qtyhytrh" localSheetId="12" hidden="1">{#N/A,#N/A,TRUE,"Cover";#N/A,#N/A,TRUE,"Conts";#N/A,#N/A,TRUE,"VOS";#N/A,#N/A,TRUE,"Warrington";#N/A,#N/A,TRUE,"Widnes"}</definedName>
    <definedName name="qtyhytrh" hidden="1">{#N/A,#N/A,TRUE,"Cover";#N/A,#N/A,TRUE,"Conts";#N/A,#N/A,TRUE,"VOS";#N/A,#N/A,TRUE,"Warrington";#N/A,#N/A,TRUE,"Widnes"}</definedName>
    <definedName name="qtyu" localSheetId="9" hidden="1">{#N/A,#N/A,TRUE,"Cover";#N/A,#N/A,TRUE,"Conts";#N/A,#N/A,TRUE,"VOS";#N/A,#N/A,TRUE,"Warrington";#N/A,#N/A,TRUE,"Widnes"}</definedName>
    <definedName name="qtyu" localSheetId="12" hidden="1">{#N/A,#N/A,TRUE,"Cover";#N/A,#N/A,TRUE,"Conts";#N/A,#N/A,TRUE,"VOS";#N/A,#N/A,TRUE,"Warrington";#N/A,#N/A,TRUE,"Widnes"}</definedName>
    <definedName name="qtyu" hidden="1">{#N/A,#N/A,TRUE,"Cover";#N/A,#N/A,TRUE,"Conts";#N/A,#N/A,TRUE,"VOS";#N/A,#N/A,TRUE,"Warrington";#N/A,#N/A,TRUE,"Widnes"}</definedName>
    <definedName name="qtyyut" localSheetId="9" hidden="1">{#N/A,#N/A,TRUE,"Cover";#N/A,#N/A,TRUE,"Conts";#N/A,#N/A,TRUE,"VOS";#N/A,#N/A,TRUE,"Warrington";#N/A,#N/A,TRUE,"Widnes"}</definedName>
    <definedName name="qtyyut" localSheetId="12" hidden="1">{#N/A,#N/A,TRUE,"Cover";#N/A,#N/A,TRUE,"Conts";#N/A,#N/A,TRUE,"VOS";#N/A,#N/A,TRUE,"Warrington";#N/A,#N/A,TRUE,"Widnes"}</definedName>
    <definedName name="qtyyut" hidden="1">{#N/A,#N/A,TRUE,"Cover";#N/A,#N/A,TRUE,"Conts";#N/A,#N/A,TRUE,"VOS";#N/A,#N/A,TRUE,"Warrington";#N/A,#N/A,TRUE,"Widnes"}</definedName>
    <definedName name="qtyyyhh" localSheetId="9" hidden="1">{#N/A,#N/A,TRUE,"Cover";#N/A,#N/A,TRUE,"Conts";#N/A,#N/A,TRUE,"VOS";#N/A,#N/A,TRUE,"Warrington";#N/A,#N/A,TRUE,"Widnes"}</definedName>
    <definedName name="qtyyyhh" localSheetId="12" hidden="1">{#N/A,#N/A,TRUE,"Cover";#N/A,#N/A,TRUE,"Conts";#N/A,#N/A,TRUE,"VOS";#N/A,#N/A,TRUE,"Warrington";#N/A,#N/A,TRUE,"Widnes"}</definedName>
    <definedName name="qtyyyhh" hidden="1">{#N/A,#N/A,TRUE,"Cover";#N/A,#N/A,TRUE,"Conts";#N/A,#N/A,TRUE,"VOS";#N/A,#N/A,TRUE,"Warrington";#N/A,#N/A,TRUE,"Widnes"}</definedName>
    <definedName name="ra">#N/A</definedName>
    <definedName name="rasgg" localSheetId="9" hidden="1">{#N/A,#N/A,TRUE,"Cover";#N/A,#N/A,TRUE,"Conts";#N/A,#N/A,TRUE,"VOS";#N/A,#N/A,TRUE,"Warrington";#N/A,#N/A,TRUE,"Widnes"}</definedName>
    <definedName name="rasgg" localSheetId="12" hidden="1">{#N/A,#N/A,TRUE,"Cover";#N/A,#N/A,TRUE,"Conts";#N/A,#N/A,TRUE,"VOS";#N/A,#N/A,TRUE,"Warrington";#N/A,#N/A,TRUE,"Widnes"}</definedName>
    <definedName name="rasgg" hidden="1">{#N/A,#N/A,TRUE,"Cover";#N/A,#N/A,TRUE,"Conts";#N/A,#N/A,TRUE,"VOS";#N/A,#N/A,TRUE,"Warrington";#N/A,#N/A,TRUE,"Widnes"}</definedName>
    <definedName name="Rate">#N/A</definedName>
    <definedName name="RcpPipes" localSheetId="9">'[40]Pipe Schedule'!$C$5:$Z$19</definedName>
    <definedName name="RcpPipes" localSheetId="12">'[41]Pipe Schedule'!$C$5:$Z$19</definedName>
    <definedName name="RcpPipes">'[40]Pipe Schedule'!$C$5:$Z$19</definedName>
    <definedName name="RcpPipes2" localSheetId="9">'[40]Pipe Schedule'!$C$21:$Y$37</definedName>
    <definedName name="RcpPipes2" localSheetId="12">'[41]Pipe Schedule'!$C$21:$Y$37</definedName>
    <definedName name="RcpPipes2">'[40]Pipe Schedule'!$C$21:$Y$37</definedName>
    <definedName name="RD" localSheetId="2">#REF!</definedName>
    <definedName name="RD" localSheetId="9">#REF!</definedName>
    <definedName name="RD">#REF!</definedName>
    <definedName name="rdegsegrg" localSheetId="9" hidden="1">{#N/A,#N/A,TRUE,"Cover";#N/A,#N/A,TRUE,"Conts";#N/A,#N/A,TRUE,"VOS";#N/A,#N/A,TRUE,"Warrington";#N/A,#N/A,TRUE,"Widnes"}</definedName>
    <definedName name="rdegsegrg" localSheetId="12"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9">#REF!</definedName>
    <definedName name="_xlnm.Recorder">#REF!</definedName>
    <definedName name="Reinforcement" localSheetId="9">'[14]RCBC Reinforcement'!$G$5:$S$77</definedName>
    <definedName name="Reinforcement" localSheetId="12">'[15]RCBC Reinforcement'!$G$5:$S$77</definedName>
    <definedName name="Reinforcement">'[14]RCBC Reinforcement'!$G$5:$S$77</definedName>
    <definedName name="REMOVE">#N/A</definedName>
    <definedName name="rer" localSheetId="9" hidden="1">{#N/A,#N/A,TRUE,"Cover";#N/A,#N/A,TRUE,"Conts";#N/A,#N/A,TRUE,"VOS";#N/A,#N/A,TRUE,"Warrington";#N/A,#N/A,TRUE,"Widnes"}</definedName>
    <definedName name="rer" localSheetId="12" hidden="1">{#N/A,#N/A,TRUE,"Cover";#N/A,#N/A,TRUE,"Conts";#N/A,#N/A,TRUE,"VOS";#N/A,#N/A,TRUE,"Warrington";#N/A,#N/A,TRUE,"Widnes"}</definedName>
    <definedName name="rer" hidden="1">{#N/A,#N/A,TRUE,"Cover";#N/A,#N/A,TRUE,"Conts";#N/A,#N/A,TRUE,"VOS";#N/A,#N/A,TRUE,"Warrington";#N/A,#N/A,TRUE,"Widnes"}</definedName>
    <definedName name="RES" localSheetId="2">[9]WorkBreakDown!#REF!</definedName>
    <definedName name="RES" localSheetId="12">[10]WorkBreakDown!#REF!</definedName>
    <definedName name="RES">[9]WorkBreakDown!#REF!</definedName>
    <definedName name="rghhythy" localSheetId="9" hidden="1">{#N/A,#N/A,TRUE,"Cover";#N/A,#N/A,TRUE,"Conts";#N/A,#N/A,TRUE,"VOS";#N/A,#N/A,TRUE,"Warrington";#N/A,#N/A,TRUE,"Widnes"}</definedName>
    <definedName name="rghhythy" localSheetId="12" hidden="1">{#N/A,#N/A,TRUE,"Cover";#N/A,#N/A,TRUE,"Conts";#N/A,#N/A,TRUE,"VOS";#N/A,#N/A,TRUE,"Warrington";#N/A,#N/A,TRUE,"Widnes"}</definedName>
    <definedName name="rghhythy" hidden="1">{#N/A,#N/A,TRUE,"Cover";#N/A,#N/A,TRUE,"Conts";#N/A,#N/A,TRUE,"VOS";#N/A,#N/A,TRUE,"Warrington";#N/A,#N/A,TRUE,"Widnes"}</definedName>
    <definedName name="rhyuyi" localSheetId="9" hidden="1">{#N/A,#N/A,TRUE,"Cover";#N/A,#N/A,TRUE,"Conts";#N/A,#N/A,TRUE,"VOS";#N/A,#N/A,TRUE,"Warrington";#N/A,#N/A,TRUE,"Widnes"}</definedName>
    <definedName name="rhyuyi" localSheetId="12" hidden="1">{#N/A,#N/A,TRUE,"Cover";#N/A,#N/A,TRUE,"Conts";#N/A,#N/A,TRUE,"VOS";#N/A,#N/A,TRUE,"Warrington";#N/A,#N/A,TRUE,"Widnes"}</definedName>
    <definedName name="rhyuyi" hidden="1">{#N/A,#N/A,TRUE,"Cover";#N/A,#N/A,TRUE,"Conts";#N/A,#N/A,TRUE,"VOS";#N/A,#N/A,TRUE,"Warrington";#N/A,#N/A,TRUE,"Widnes"}</definedName>
    <definedName name="RID" localSheetId="2">[9]WorkBreakDown!#REF!</definedName>
    <definedName name="RID" localSheetId="12">[10]WorkBreakDown!#REF!</definedName>
    <definedName name="RID">[9]WorkBreakDown!#REF!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[18]Road_Schedule!$C$4:$L$59</definedName>
    <definedName name="rolly" localSheetId="9">#REF!</definedName>
    <definedName name="rolly">#REF!</definedName>
    <definedName name="ROOF" localSheetId="9">'[16]Build-up'!#REF!</definedName>
    <definedName name="ROOF" localSheetId="12">'[17]Build-up'!#REF!</definedName>
    <definedName name="ROOF">'[16]Build-up'!#REF!</definedName>
    <definedName name="RR" localSheetId="9" hidden="1">{#N/A,#N/A,FALSE,"C3";#N/A,#N/A,FALSE,"D2-17";#N/A,#N/A,FALSE,"C2-17";#N/A,#N/A,FALSE,"C2-CIVIL";#N/A,#N/A,FALSE,"D1-C1 contract";#N/A,#N/A,FALSE,"D1-CIVIL";#N/A,#N/A,FALSE,"C1 hourly";#N/A,#N/A,FALSE,"C1 contract";#N/A,#N/A,FALSE,"D1-C1 hourly"}</definedName>
    <definedName name="RR" localSheetId="12"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9" hidden="1">{#N/A,#N/A,TRUE,"Cover";#N/A,#N/A,TRUE,"Conts";#N/A,#N/A,TRUE,"VOS";#N/A,#N/A,TRUE,"Warrington";#N/A,#N/A,TRUE,"Widnes"}</definedName>
    <definedName name="rrr" localSheetId="12" hidden="1">{#N/A,#N/A,TRUE,"Cover";#N/A,#N/A,TRUE,"Conts";#N/A,#N/A,TRUE,"VOS";#N/A,#N/A,TRUE,"Warrington";#N/A,#N/A,TRUE,"Widnes"}</definedName>
    <definedName name="rrr" hidden="1">{#N/A,#N/A,TRUE,"Cover";#N/A,#N/A,TRUE,"Conts";#N/A,#N/A,TRUE,"VOS";#N/A,#N/A,TRUE,"Warrington";#N/A,#N/A,TRUE,"Widnes"}</definedName>
    <definedName name="rrrr" localSheetId="9" hidden="1">{#N/A,#N/A,TRUE,"Cover";#N/A,#N/A,TRUE,"Conts";#N/A,#N/A,TRUE,"VOS";#N/A,#N/A,TRUE,"Warrington";#N/A,#N/A,TRUE,"Widnes"}</definedName>
    <definedName name="rrrr" localSheetId="12" hidden="1">{#N/A,#N/A,TRUE,"Cover";#N/A,#N/A,TRUE,"Conts";#N/A,#N/A,TRUE,"VOS";#N/A,#N/A,TRUE,"Warrington";#N/A,#N/A,TRUE,"Widnes"}</definedName>
    <definedName name="rrrr" hidden="1">{#N/A,#N/A,TRUE,"Cover";#N/A,#N/A,TRUE,"Conts";#N/A,#N/A,TRUE,"VOS";#N/A,#N/A,TRUE,"Warrington";#N/A,#N/A,TRUE,"Widnes"}</definedName>
    <definedName name="rrrrr" localSheetId="9" hidden="1">{#N/A,#N/A,TRUE,"Cover";#N/A,#N/A,TRUE,"Conts";#N/A,#N/A,TRUE,"VOS";#N/A,#N/A,TRUE,"Warrington";#N/A,#N/A,TRUE,"Widnes"}</definedName>
    <definedName name="rrrrr" localSheetId="12" hidden="1">{#N/A,#N/A,TRUE,"Cover";#N/A,#N/A,TRUE,"Conts";#N/A,#N/A,TRUE,"VOS";#N/A,#N/A,TRUE,"Warrington";#N/A,#N/A,TRUE,"Widnes"}</definedName>
    <definedName name="rrrrr" hidden="1">{#N/A,#N/A,TRUE,"Cover";#N/A,#N/A,TRUE,"Conts";#N/A,#N/A,TRUE,"VOS";#N/A,#N/A,TRUE,"Warrington";#N/A,#N/A,TRUE,"Widnes"}</definedName>
    <definedName name="rrrrrrr" localSheetId="9" hidden="1">{#N/A,#N/A,TRUE,"Cover";#N/A,#N/A,TRUE,"Conts";#N/A,#N/A,TRUE,"VOS";#N/A,#N/A,TRUE,"Warrington";#N/A,#N/A,TRUE,"Widnes"}</definedName>
    <definedName name="rrrrrrr" localSheetId="12" hidden="1">{#N/A,#N/A,TRUE,"Cover";#N/A,#N/A,TRUE,"Conts";#N/A,#N/A,TRUE,"VOS";#N/A,#N/A,TRUE,"Warrington";#N/A,#N/A,TRUE,"Widnes"}</definedName>
    <definedName name="rrrrrrr" hidden="1">{#N/A,#N/A,TRUE,"Cover";#N/A,#N/A,TRUE,"Conts";#N/A,#N/A,TRUE,"VOS";#N/A,#N/A,TRUE,"Warrington";#N/A,#N/A,TRUE,"Widnes"}</definedName>
    <definedName name="rrrrrrrrrr" localSheetId="9" hidden="1">{#N/A,#N/A,TRUE,"Cover";#N/A,#N/A,TRUE,"Conts";#N/A,#N/A,TRUE,"VOS";#N/A,#N/A,TRUE,"Warrington";#N/A,#N/A,TRUE,"Widnes"}</definedName>
    <definedName name="rrrrrrrrrr" localSheetId="12" hidden="1">{#N/A,#N/A,TRUE,"Cover";#N/A,#N/A,TRUE,"Conts";#N/A,#N/A,TRUE,"VOS";#N/A,#N/A,TRUE,"Warrington";#N/A,#N/A,TRUE,"Widnes"}</definedName>
    <definedName name="rrrrrrrrrr" hidden="1">{#N/A,#N/A,TRUE,"Cover";#N/A,#N/A,TRUE,"Conts";#N/A,#N/A,TRUE,"VOS";#N/A,#N/A,TRUE,"Warrington";#N/A,#N/A,TRUE,"Widnes"}</definedName>
    <definedName name="rrttt" localSheetId="9" hidden="1">{#N/A,#N/A,TRUE,"Cover";#N/A,#N/A,TRUE,"Conts";#N/A,#N/A,TRUE,"VOS";#N/A,#N/A,TRUE,"Warrington";#N/A,#N/A,TRUE,"Widnes"}</definedName>
    <definedName name="rrttt" localSheetId="12" hidden="1">{#N/A,#N/A,TRUE,"Cover";#N/A,#N/A,TRUE,"Conts";#N/A,#N/A,TRUE,"VOS";#N/A,#N/A,TRUE,"Warrington";#N/A,#N/A,TRUE,"Widnes"}</definedName>
    <definedName name="rrttt" hidden="1">{#N/A,#N/A,TRUE,"Cover";#N/A,#N/A,TRUE,"Conts";#N/A,#N/A,TRUE,"VOS";#N/A,#N/A,TRUE,"Warrington";#N/A,#N/A,TRUE,"Widnes"}</definedName>
    <definedName name="rt" localSheetId="9" hidden="1">{#N/A,#N/A,TRUE,"Cover";#N/A,#N/A,TRUE,"Conts";#N/A,#N/A,TRUE,"VOS";#N/A,#N/A,TRUE,"Warrington";#N/A,#N/A,TRUE,"Widnes"}</definedName>
    <definedName name="rt" localSheetId="12" hidden="1">{#N/A,#N/A,TRUE,"Cover";#N/A,#N/A,TRUE,"Conts";#N/A,#N/A,TRUE,"VOS";#N/A,#N/A,TRUE,"Warrington";#N/A,#N/A,TRUE,"Widnes"}</definedName>
    <definedName name="rt" hidden="1">{#N/A,#N/A,TRUE,"Cover";#N/A,#N/A,TRUE,"Conts";#N/A,#N/A,TRUE,"VOS";#N/A,#N/A,TRUE,"Warrington";#N/A,#N/A,TRUE,"Widnes"}</definedName>
    <definedName name="rthsrhs" localSheetId="9" hidden="1">{#N/A,#N/A,TRUE,"Cover";#N/A,#N/A,TRUE,"Conts";#N/A,#N/A,TRUE,"VOS";#N/A,#N/A,TRUE,"Warrington";#N/A,#N/A,TRUE,"Widnes"}</definedName>
    <definedName name="rthsrhs" localSheetId="12" hidden="1">{#N/A,#N/A,TRUE,"Cover";#N/A,#N/A,TRUE,"Conts";#N/A,#N/A,TRUE,"VOS";#N/A,#N/A,TRUE,"Warrington";#N/A,#N/A,TRUE,"Widnes"}</definedName>
    <definedName name="rthsrhs" hidden="1">{#N/A,#N/A,TRUE,"Cover";#N/A,#N/A,TRUE,"Conts";#N/A,#N/A,TRUE,"VOS";#N/A,#N/A,TRUE,"Warrington";#N/A,#N/A,TRUE,"Widnes"}</definedName>
    <definedName name="RTRGJHJ" localSheetId="9" hidden="1">{#N/A,#N/A,TRUE,"Cover";#N/A,#N/A,TRUE,"Conts";#N/A,#N/A,TRUE,"VOS";#N/A,#N/A,TRUE,"Warrington";#N/A,#N/A,TRUE,"Widnes"}</definedName>
    <definedName name="RTRGJHJ" localSheetId="12" hidden="1">{#N/A,#N/A,TRUE,"Cover";#N/A,#N/A,TRUE,"Conts";#N/A,#N/A,TRUE,"VOS";#N/A,#N/A,TRUE,"Warrington";#N/A,#N/A,TRUE,"Widnes"}</definedName>
    <definedName name="RTRGJHJ" hidden="1">{#N/A,#N/A,TRUE,"Cover";#N/A,#N/A,TRUE,"Conts";#N/A,#N/A,TRUE,"VOS";#N/A,#N/A,TRUE,"Warrington";#N/A,#N/A,TRUE,"Widnes"}</definedName>
    <definedName name="rtryj" localSheetId="9" hidden="1">{#N/A,#N/A,TRUE,"Cover";#N/A,#N/A,TRUE,"Conts";#N/A,#N/A,TRUE,"VOS";#N/A,#N/A,TRUE,"Warrington";#N/A,#N/A,TRUE,"Widnes"}</definedName>
    <definedName name="rtryj" localSheetId="12" hidden="1">{#N/A,#N/A,TRUE,"Cover";#N/A,#N/A,TRUE,"Conts";#N/A,#N/A,TRUE,"VOS";#N/A,#N/A,TRUE,"Warrington";#N/A,#N/A,TRUE,"Widnes"}</definedName>
    <definedName name="rtryj" hidden="1">{#N/A,#N/A,TRUE,"Cover";#N/A,#N/A,TRUE,"Conts";#N/A,#N/A,TRUE,"VOS";#N/A,#N/A,TRUE,"Warrington";#N/A,#N/A,TRUE,"Widnes"}</definedName>
    <definedName name="rturudu" localSheetId="9" hidden="1">{#N/A,#N/A,TRUE,"Cover";#N/A,#N/A,TRUE,"Conts";#N/A,#N/A,TRUE,"VOS";#N/A,#N/A,TRUE,"Warrington";#N/A,#N/A,TRUE,"Widnes"}</definedName>
    <definedName name="rturudu" localSheetId="12" hidden="1">{#N/A,#N/A,TRUE,"Cover";#N/A,#N/A,TRUE,"Conts";#N/A,#N/A,TRUE,"VOS";#N/A,#N/A,TRUE,"Warrington";#N/A,#N/A,TRUE,"Widnes"}</definedName>
    <definedName name="rturudu" hidden="1">{#N/A,#N/A,TRUE,"Cover";#N/A,#N/A,TRUE,"Conts";#N/A,#N/A,TRUE,"VOS";#N/A,#N/A,TRUE,"Warrington";#N/A,#N/A,TRUE,"Widnes"}</definedName>
    <definedName name="rtysh" localSheetId="9" hidden="1">{#N/A,#N/A,TRUE,"Cover";#N/A,#N/A,TRUE,"Conts";#N/A,#N/A,TRUE,"VOS";#N/A,#N/A,TRUE,"Warrington";#N/A,#N/A,TRUE,"Widnes"}</definedName>
    <definedName name="rtysh" localSheetId="12" hidden="1">{#N/A,#N/A,TRUE,"Cover";#N/A,#N/A,TRUE,"Conts";#N/A,#N/A,TRUE,"VOS";#N/A,#N/A,TRUE,"Warrington";#N/A,#N/A,TRUE,"Widnes"}</definedName>
    <definedName name="rtysh" hidden="1">{#N/A,#N/A,TRUE,"Cover";#N/A,#N/A,TRUE,"Conts";#N/A,#N/A,TRUE,"VOS";#N/A,#N/A,TRUE,"Warrington";#N/A,#N/A,TRUE,"Widnes"}</definedName>
    <definedName name="RUT" localSheetId="2">[9]WorkBreakDown!#REF!</definedName>
    <definedName name="RUT" localSheetId="12">[10]WorkBreakDown!#REF!</definedName>
    <definedName name="RUT">[9]WorkBreakDown!#REF!</definedName>
    <definedName name="rwt" localSheetId="9" hidden="1">{#N/A,#N/A,TRUE,"Cover";#N/A,#N/A,TRUE,"Conts";#N/A,#N/A,TRUE,"VOS";#N/A,#N/A,TRUE,"Warrington";#N/A,#N/A,TRUE,"Widnes"}</definedName>
    <definedName name="rwt" localSheetId="12" hidden="1">{#N/A,#N/A,TRUE,"Cover";#N/A,#N/A,TRUE,"Conts";#N/A,#N/A,TRUE,"VOS";#N/A,#N/A,TRUE,"Warrington";#N/A,#N/A,TRUE,"Widnes"}</definedName>
    <definedName name="rwt" hidden="1">{#N/A,#N/A,TRUE,"Cover";#N/A,#N/A,TRUE,"Conts";#N/A,#N/A,TRUE,"VOS";#N/A,#N/A,TRUE,"Warrington";#N/A,#N/A,TRUE,"Widnes"}</definedName>
    <definedName name="ryeru" localSheetId="9" hidden="1">{#N/A,#N/A,TRUE,"Cover";#N/A,#N/A,TRUE,"Conts";#N/A,#N/A,TRUE,"VOS";#N/A,#N/A,TRUE,"Warrington";#N/A,#N/A,TRUE,"Widnes"}</definedName>
    <definedName name="ryeru" localSheetId="12" hidden="1">{#N/A,#N/A,TRUE,"Cover";#N/A,#N/A,TRUE,"Conts";#N/A,#N/A,TRUE,"VOS";#N/A,#N/A,TRUE,"Warrington";#N/A,#N/A,TRUE,"Widnes"}</definedName>
    <definedName name="ryeru" hidden="1">{#N/A,#N/A,TRUE,"Cover";#N/A,#N/A,TRUE,"Conts";#N/A,#N/A,TRUE,"VOS";#N/A,#N/A,TRUE,"Warrington";#N/A,#N/A,TRUE,"Widnes"}</definedName>
    <definedName name="rysrtryftry" localSheetId="9" hidden="1">{#N/A,#N/A,TRUE,"Cover";#N/A,#N/A,TRUE,"Conts";#N/A,#N/A,TRUE,"VOS";#N/A,#N/A,TRUE,"Warrington";#N/A,#N/A,TRUE,"Widnes"}</definedName>
    <definedName name="rysrtryftry" localSheetId="12"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9" hidden="1">{#N/A,#N/A,FALSE,"Summary";#N/A,#N/A,FALSE,"3TJ";#N/A,#N/A,FALSE,"3TN";#N/A,#N/A,FALSE,"3TP";#N/A,#N/A,FALSE,"3SJ";#N/A,#N/A,FALSE,"3CJ";#N/A,#N/A,FALSE,"3CN";#N/A,#N/A,FALSE,"3CP";#N/A,#N/A,FALSE,"3A"}</definedName>
    <definedName name="scarce" localSheetId="12"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9" hidden="1">{#N/A,#N/A,TRUE,"Cover";#N/A,#N/A,TRUE,"Conts";#N/A,#N/A,TRUE,"VOS";#N/A,#N/A,TRUE,"Warrington";#N/A,#N/A,TRUE,"Widnes"}</definedName>
    <definedName name="sdefegdeg" localSheetId="12" hidden="1">{#N/A,#N/A,TRUE,"Cover";#N/A,#N/A,TRUE,"Conts";#N/A,#N/A,TRUE,"VOS";#N/A,#N/A,TRUE,"Warrington";#N/A,#N/A,TRUE,"Widnes"}</definedName>
    <definedName name="sdefegdeg" hidden="1">{#N/A,#N/A,TRUE,"Cover";#N/A,#N/A,TRUE,"Conts";#N/A,#N/A,TRUE,"VOS";#N/A,#N/A,TRUE,"Warrington";#N/A,#N/A,TRUE,"Widnes"}</definedName>
    <definedName name="sdf" localSheetId="9" hidden="1">{#N/A,#N/A,TRUE,"Cover";#N/A,#N/A,TRUE,"Conts";#N/A,#N/A,TRUE,"VOS";#N/A,#N/A,TRUE,"Warrington";#N/A,#N/A,TRUE,"Widnes"}</definedName>
    <definedName name="sdf" localSheetId="12" hidden="1">{#N/A,#N/A,TRUE,"Cover";#N/A,#N/A,TRUE,"Conts";#N/A,#N/A,TRUE,"VOS";#N/A,#N/A,TRUE,"Warrington";#N/A,#N/A,TRUE,"Widnes"}</definedName>
    <definedName name="sdf" hidden="1">{#N/A,#N/A,TRUE,"Cover";#N/A,#N/A,TRUE,"Conts";#N/A,#N/A,TRUE,"VOS";#N/A,#N/A,TRUE,"Warrington";#N/A,#N/A,TRUE,"Widnes"}</definedName>
    <definedName name="sdhydfyftuu" localSheetId="9" hidden="1">{#N/A,#N/A,TRUE,"Cover";#N/A,#N/A,TRUE,"Conts";#N/A,#N/A,TRUE,"VOS";#N/A,#N/A,TRUE,"Warrington";#N/A,#N/A,TRUE,"Widnes"}</definedName>
    <definedName name="sdhydfyftuu" localSheetId="12" hidden="1">{#N/A,#N/A,TRUE,"Cover";#N/A,#N/A,TRUE,"Conts";#N/A,#N/A,TRUE,"VOS";#N/A,#N/A,TRUE,"Warrington";#N/A,#N/A,TRUE,"Widnes"}</definedName>
    <definedName name="sdhydfyftuu" hidden="1">{#N/A,#N/A,TRUE,"Cover";#N/A,#N/A,TRUE,"Conts";#N/A,#N/A,TRUE,"VOS";#N/A,#N/A,TRUE,"Warrington";#N/A,#N/A,TRUE,"Widnes"}</definedName>
    <definedName name="Selling_Price" localSheetId="12">'[43]5'!$AN$1</definedName>
    <definedName name="Selling_Price">'[44]5'!$AN$1</definedName>
    <definedName name="Services2" localSheetId="9" hidden="1">{#N/A,#N/A,FALSE,"Pricing";#N/A,#N/A,FALSE,"Summary";#N/A,#N/A,FALSE,"CompProd";#N/A,#N/A,FALSE,"CompJobhrs";#N/A,#N/A,FALSE,"Escalation";#N/A,#N/A,FALSE,"Contingency";#N/A,#N/A,FALSE,"GM";#N/A,#N/A,FALSE,"CompWage";#N/A,#N/A,FALSE,"costSum"}</definedName>
    <definedName name="Services2" localSheetId="12"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9" hidden="1">{#N/A,#N/A,TRUE,"Cover";#N/A,#N/A,TRUE,"Conts";#N/A,#N/A,TRUE,"VOS";#N/A,#N/A,TRUE,"Warrington";#N/A,#N/A,TRUE,"Widnes"}</definedName>
    <definedName name="setdydy" localSheetId="12" hidden="1">{#N/A,#N/A,TRUE,"Cover";#N/A,#N/A,TRUE,"Conts";#N/A,#N/A,TRUE,"VOS";#N/A,#N/A,TRUE,"Warrington";#N/A,#N/A,TRUE,"Widnes"}</definedName>
    <definedName name="setdydy" hidden="1">{#N/A,#N/A,TRUE,"Cover";#N/A,#N/A,TRUE,"Conts";#N/A,#N/A,TRUE,"VOS";#N/A,#N/A,TRUE,"Warrington";#N/A,#N/A,TRUE,"Widnes"}</definedName>
    <definedName name="Sewer" localSheetId="2">'FIR summary '!#REF!</definedName>
    <definedName name="Sewer" localSheetId="9">#REF!</definedName>
    <definedName name="Sewer">#REF!</definedName>
    <definedName name="sffff" localSheetId="9" hidden="1">{#N/A,#N/A,FALSE,"SumD";#N/A,#N/A,FALSE,"ElecD";#N/A,#N/A,FALSE,"MechD";#N/A,#N/A,FALSE,"GeotD";#N/A,#N/A,FALSE,"PrcsD";#N/A,#N/A,FALSE,"TunnD";#N/A,#N/A,FALSE,"CivlD";#N/A,#N/A,FALSE,"NtwkD";#N/A,#N/A,FALSE,"EstgD";#N/A,#N/A,FALSE,"PEngD"}</definedName>
    <definedName name="sffff" localSheetId="12"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9" hidden="1">{#N/A,#N/A,TRUE,"Cover";#N/A,#N/A,TRUE,"Conts";#N/A,#N/A,TRUE,"VOS";#N/A,#N/A,TRUE,"Warrington";#N/A,#N/A,TRUE,"Widnes"}</definedName>
    <definedName name="sfhdfj" localSheetId="12" hidden="1">{#N/A,#N/A,TRUE,"Cover";#N/A,#N/A,TRUE,"Conts";#N/A,#N/A,TRUE,"VOS";#N/A,#N/A,TRUE,"Warrington";#N/A,#N/A,TRUE,"Widnes"}</definedName>
    <definedName name="sfhdfj" hidden="1">{#N/A,#N/A,TRUE,"Cover";#N/A,#N/A,TRUE,"Conts";#N/A,#N/A,TRUE,"VOS";#N/A,#N/A,TRUE,"Warrington";#N/A,#N/A,TRUE,"Widnes"}</definedName>
    <definedName name="sgsegegrt" localSheetId="9" hidden="1">{#N/A,#N/A,TRUE,"Cover";#N/A,#N/A,TRUE,"Conts";#N/A,#N/A,TRUE,"VOS";#N/A,#N/A,TRUE,"Warrington";#N/A,#N/A,TRUE,"Widnes"}</definedName>
    <definedName name="sgsegegrt" localSheetId="12" hidden="1">{#N/A,#N/A,TRUE,"Cover";#N/A,#N/A,TRUE,"Conts";#N/A,#N/A,TRUE,"VOS";#N/A,#N/A,TRUE,"Warrington";#N/A,#N/A,TRUE,"Widnes"}</definedName>
    <definedName name="sgsegegrt" hidden="1">{#N/A,#N/A,TRUE,"Cover";#N/A,#N/A,TRUE,"Conts";#N/A,#N/A,TRUE,"VOS";#N/A,#N/A,TRUE,"Warrington";#N/A,#N/A,TRUE,"Widnes"}</definedName>
    <definedName name="sgsghju" localSheetId="9" hidden="1">{#N/A,#N/A,TRUE,"Cover";#N/A,#N/A,TRUE,"Conts";#N/A,#N/A,TRUE,"VOS";#N/A,#N/A,TRUE,"Warrington";#N/A,#N/A,TRUE,"Widnes"}</definedName>
    <definedName name="sgsghju" localSheetId="12" hidden="1">{#N/A,#N/A,TRUE,"Cover";#N/A,#N/A,TRUE,"Conts";#N/A,#N/A,TRUE,"VOS";#N/A,#N/A,TRUE,"Warrington";#N/A,#N/A,TRUE,"Widnes"}</definedName>
    <definedName name="sgsghju" hidden="1">{#N/A,#N/A,TRUE,"Cover";#N/A,#N/A,TRUE,"Conts";#N/A,#N/A,TRUE,"VOS";#N/A,#N/A,TRUE,"Warrington";#N/A,#N/A,TRUE,"Widnes"}</definedName>
    <definedName name="sgsgr" localSheetId="9" hidden="1">{#N/A,#N/A,TRUE,"Cover";#N/A,#N/A,TRUE,"Conts";#N/A,#N/A,TRUE,"VOS";#N/A,#N/A,TRUE,"Warrington";#N/A,#N/A,TRUE,"Widnes"}</definedName>
    <definedName name="sgsgr" localSheetId="12" hidden="1">{#N/A,#N/A,TRUE,"Cover";#N/A,#N/A,TRUE,"Conts";#N/A,#N/A,TRUE,"VOS";#N/A,#N/A,TRUE,"Warrington";#N/A,#N/A,TRUE,"Widnes"}</definedName>
    <definedName name="sgsgr" hidden="1">{#N/A,#N/A,TRUE,"Cover";#N/A,#N/A,TRUE,"Conts";#N/A,#N/A,TRUE,"VOS";#N/A,#N/A,TRUE,"Warrington";#N/A,#N/A,TRUE,"Widnes"}</definedName>
    <definedName name="sheet" localSheetId="9" hidden="1">{#N/A,#N/A,TRUE,"Cover";#N/A,#N/A,TRUE,"Conts";#N/A,#N/A,TRUE,"VOS";#N/A,#N/A,TRUE,"Warrington";#N/A,#N/A,TRUE,"Widnes"}</definedName>
    <definedName name="sheet" localSheetId="12" hidden="1">{#N/A,#N/A,TRUE,"Cover";#N/A,#N/A,TRUE,"Conts";#N/A,#N/A,TRUE,"VOS";#N/A,#N/A,TRUE,"Warrington";#N/A,#N/A,TRUE,"Widnes"}</definedName>
    <definedName name="sheet" hidden="1">{#N/A,#N/A,TRUE,"Cover";#N/A,#N/A,TRUE,"Conts";#N/A,#N/A,TRUE,"VOS";#N/A,#N/A,TRUE,"Warrington";#N/A,#N/A,TRUE,"Widnes"}</definedName>
    <definedName name="shshgtr" localSheetId="9" hidden="1">{#N/A,#N/A,TRUE,"Cover";#N/A,#N/A,TRUE,"Conts";#N/A,#N/A,TRUE,"VOS";#N/A,#N/A,TRUE,"Warrington";#N/A,#N/A,TRUE,"Widnes"}</definedName>
    <definedName name="shshgtr" localSheetId="12" hidden="1">{#N/A,#N/A,TRUE,"Cover";#N/A,#N/A,TRUE,"Conts";#N/A,#N/A,TRUE,"VOS";#N/A,#N/A,TRUE,"Warrington";#N/A,#N/A,TRUE,"Widnes"}</definedName>
    <definedName name="shshgtr" hidden="1">{#N/A,#N/A,TRUE,"Cover";#N/A,#N/A,TRUE,"Conts";#N/A,#N/A,TRUE,"VOS";#N/A,#N/A,TRUE,"Warrington";#N/A,#N/A,TRUE,"Widnes"}</definedName>
    <definedName name="SITE__WORKS" localSheetId="12">'[17]Build-up'!#REF!</definedName>
    <definedName name="SITE__WORKS">'[16]Build-up'!#REF!</definedName>
    <definedName name="SOP">[18]data_sop!$E$9:$AJ$1574</definedName>
    <definedName name="specific">[13]Lookups!$A$2:$A$28</definedName>
    <definedName name="Specific_Category" localSheetId="2">#REF!</definedName>
    <definedName name="Specific_Category" localSheetId="10">#REF!</definedName>
    <definedName name="Specific_Category" localSheetId="8">#REF!</definedName>
    <definedName name="Specific_Category" localSheetId="9">#REF!</definedName>
    <definedName name="Specific_Category" localSheetId="7">#REF!</definedName>
    <definedName name="Specific_Category">#REF!</definedName>
    <definedName name="srhrh" localSheetId="9" hidden="1">{#N/A,#N/A,TRUE,"Cover";#N/A,#N/A,TRUE,"Conts";#N/A,#N/A,TRUE,"VOS";#N/A,#N/A,TRUE,"Warrington";#N/A,#N/A,TRUE,"Widnes"}</definedName>
    <definedName name="srhrh" localSheetId="12" hidden="1">{#N/A,#N/A,TRUE,"Cover";#N/A,#N/A,TRUE,"Conts";#N/A,#N/A,TRUE,"VOS";#N/A,#N/A,TRUE,"Warrington";#N/A,#N/A,TRUE,"Widnes"}</definedName>
    <definedName name="srhrh" hidden="1">{#N/A,#N/A,TRUE,"Cover";#N/A,#N/A,TRUE,"Conts";#N/A,#N/A,TRUE,"VOS";#N/A,#N/A,TRUE,"Warrington";#N/A,#N/A,TRUE,"Widnes"}</definedName>
    <definedName name="srsetrthgfh" localSheetId="9" hidden="1">{#N/A,#N/A,TRUE,"Cover";#N/A,#N/A,TRUE,"Conts";#N/A,#N/A,TRUE,"VOS";#N/A,#N/A,TRUE,"Warrington";#N/A,#N/A,TRUE,"Widnes"}</definedName>
    <definedName name="srsetrthgfh" localSheetId="12" hidden="1">{#N/A,#N/A,TRUE,"Cover";#N/A,#N/A,TRUE,"Conts";#N/A,#N/A,TRUE,"VOS";#N/A,#N/A,TRUE,"Warrington";#N/A,#N/A,TRUE,"Widnes"}</definedName>
    <definedName name="srsetrthgfh" hidden="1">{#N/A,#N/A,TRUE,"Cover";#N/A,#N/A,TRUE,"Conts";#N/A,#N/A,TRUE,"VOS";#N/A,#N/A,TRUE,"Warrington";#N/A,#N/A,TRUE,"Widnes"}</definedName>
    <definedName name="srsretr" localSheetId="9" hidden="1">{#N/A,#N/A,TRUE,"Cover";#N/A,#N/A,TRUE,"Conts";#N/A,#N/A,TRUE,"VOS";#N/A,#N/A,TRUE,"Warrington";#N/A,#N/A,TRUE,"Widnes"}</definedName>
    <definedName name="srsretr" localSheetId="12" hidden="1">{#N/A,#N/A,TRUE,"Cover";#N/A,#N/A,TRUE,"Conts";#N/A,#N/A,TRUE,"VOS";#N/A,#N/A,TRUE,"Warrington";#N/A,#N/A,TRUE,"Widnes"}</definedName>
    <definedName name="srsretr" hidden="1">{#N/A,#N/A,TRUE,"Cover";#N/A,#N/A,TRUE,"Conts";#N/A,#N/A,TRUE,"VOS";#N/A,#N/A,TRUE,"Warrington";#N/A,#N/A,TRUE,"Widnes"}</definedName>
    <definedName name="sryeysr" localSheetId="9" hidden="1">{#N/A,#N/A,TRUE,"Cover";#N/A,#N/A,TRUE,"Conts";#N/A,#N/A,TRUE,"VOS";#N/A,#N/A,TRUE,"Warrington";#N/A,#N/A,TRUE,"Widnes"}</definedName>
    <definedName name="sryeysr" localSheetId="12" hidden="1">{#N/A,#N/A,TRUE,"Cover";#N/A,#N/A,TRUE,"Conts";#N/A,#N/A,TRUE,"VOS";#N/A,#N/A,TRUE,"Warrington";#N/A,#N/A,TRUE,"Widnes"}</definedName>
    <definedName name="sryeysr" hidden="1">{#N/A,#N/A,TRUE,"Cover";#N/A,#N/A,TRUE,"Conts";#N/A,#N/A,TRUE,"VOS";#N/A,#N/A,TRUE,"Warrington";#N/A,#N/A,TRUE,"Widnes"}</definedName>
    <definedName name="ssshhh" localSheetId="9" hidden="1">{#N/A,#N/A,FALSE,"SumG";#N/A,#N/A,FALSE,"ElecG";#N/A,#N/A,FALSE,"MechG";#N/A,#N/A,FALSE,"GeotG";#N/A,#N/A,FALSE,"PrcsG";#N/A,#N/A,FALSE,"TunnG";#N/A,#N/A,FALSE,"CivlG";#N/A,#N/A,FALSE,"NtwkG";#N/A,#N/A,FALSE,"EstgG";#N/A,#N/A,FALSE,"PEngG"}</definedName>
    <definedName name="ssshhh" localSheetId="12"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'[23]Fill this out first...'!$D$12</definedName>
    <definedName name="STAIRS" localSheetId="9">'[16]Build-up'!#REF!</definedName>
    <definedName name="STAIRS" localSheetId="12">'[17]Build-up'!#REF!</definedName>
    <definedName name="STAIRS">'[16]Build-up'!#REF!</definedName>
    <definedName name="start" localSheetId="9">#REF!</definedName>
    <definedName name="start">#REF!</definedName>
    <definedName name="Status">[13]Lookups!$C$2:$C$3</definedName>
    <definedName name="steps" localSheetId="9" hidden="1">{#N/A,#N/A,FALSE,"C3";#N/A,#N/A,FALSE,"D2-17";#N/A,#N/A,FALSE,"C2-17";#N/A,#N/A,FALSE,"C2-CIVIL";#N/A,#N/A,FALSE,"D1-C1 contract";#N/A,#N/A,FALSE,"D1-CIVIL";#N/A,#N/A,FALSE,"C1 hourly";#N/A,#N/A,FALSE,"C1 contract";#N/A,#N/A,FALSE,"D1-C1 hourly"}</definedName>
    <definedName name="steps" localSheetId="12"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2">'FIR summary '!#REF!</definedName>
    <definedName name="Storm" localSheetId="9">#REF!</definedName>
    <definedName name="Storm">#REF!</definedName>
    <definedName name="stormwater_pipe_network">'[18]Stormwater Pipe Network'!$D$13:$F$1575</definedName>
    <definedName name="stryt5u8h87" localSheetId="9" hidden="1">{#N/A,#N/A,TRUE,"Cover";#N/A,#N/A,TRUE,"Conts";#N/A,#N/A,TRUE,"VOS";#N/A,#N/A,TRUE,"Warrington";#N/A,#N/A,TRUE,"Widnes"}</definedName>
    <definedName name="stryt5u8h87" localSheetId="12" hidden="1">{#N/A,#N/A,TRUE,"Cover";#N/A,#N/A,TRUE,"Conts";#N/A,#N/A,TRUE,"VOS";#N/A,#N/A,TRUE,"Warrington";#N/A,#N/A,TRUE,"Widnes"}</definedName>
    <definedName name="stryt5u8h87" hidden="1">{#N/A,#N/A,TRUE,"Cover";#N/A,#N/A,TRUE,"Conts";#N/A,#N/A,TRUE,"VOS";#N/A,#N/A,TRUE,"Warrington";#N/A,#N/A,TRUE,"Widnes"}</definedName>
    <definedName name="Su">'[45]Prev'' Summary'!$M$52</definedName>
    <definedName name="SUBSTRUCTIRE" localSheetId="9">'[16]Build-up'!#REF!</definedName>
    <definedName name="SUBSTRUCTIRE" localSheetId="12">'[17]Build-up'!#REF!</definedName>
    <definedName name="SUBSTRUCTIRE">'[16]Build-up'!#REF!</definedName>
    <definedName name="sum6b" localSheetId="9">#REF!</definedName>
    <definedName name="sum6b">#REF!</definedName>
    <definedName name="sum6C" localSheetId="9">#REF!</definedName>
    <definedName name="sum6C">#REF!</definedName>
    <definedName name="summary" localSheetId="9">#REF!</definedName>
    <definedName name="summary">#REF!</definedName>
    <definedName name="swsdfa" localSheetId="9" hidden="1">{#N/A,#N/A,TRUE,"Cover";#N/A,#N/A,TRUE,"Conts";#N/A,#N/A,TRUE,"VOS";#N/A,#N/A,TRUE,"Warrington";#N/A,#N/A,TRUE,"Widnes"}</definedName>
    <definedName name="swsdfa" localSheetId="12" hidden="1">{#N/A,#N/A,TRUE,"Cover";#N/A,#N/A,TRUE,"Conts";#N/A,#N/A,TRUE,"VOS";#N/A,#N/A,TRUE,"Warrington";#N/A,#N/A,TRUE,"Widnes"}</definedName>
    <definedName name="swsdfa" hidden="1">{#N/A,#N/A,TRUE,"Cover";#N/A,#N/A,TRUE,"Conts";#N/A,#N/A,TRUE,"VOS";#N/A,#N/A,TRUE,"Warrington";#N/A,#N/A,TRUE,"Widnes"}</definedName>
    <definedName name="syu" localSheetId="9" hidden="1">{#N/A,#N/A,TRUE,"Cover";#N/A,#N/A,TRUE,"Conts";#N/A,#N/A,TRUE,"VOS";#N/A,#N/A,TRUE,"Warrington";#N/A,#N/A,TRUE,"Widnes"}</definedName>
    <definedName name="syu" localSheetId="12" hidden="1">{#N/A,#N/A,TRUE,"Cover";#N/A,#N/A,TRUE,"Conts";#N/A,#N/A,TRUE,"VOS";#N/A,#N/A,TRUE,"Warrington";#N/A,#N/A,TRUE,"Widnes"}</definedName>
    <definedName name="syu" hidden="1">{#N/A,#N/A,TRUE,"Cover";#N/A,#N/A,TRUE,"Conts";#N/A,#N/A,TRUE,"VOS";#N/A,#N/A,TRUE,"Warrington";#N/A,#N/A,TRUE,"Widnes"}</definedName>
    <definedName name="test" localSheetId="9" hidden="1">{#N/A,#N/A,FALSE,"Pricing";#N/A,#N/A,FALSE,"Summary";#N/A,#N/A,FALSE,"CompProd";#N/A,#N/A,FALSE,"CompJobhrs";#N/A,#N/A,FALSE,"Escalation";#N/A,#N/A,FALSE,"Contingency";#N/A,#N/A,FALSE,"GM";#N/A,#N/A,FALSE,"CompWage";#N/A,#N/A,FALSE,"costSum"}</definedName>
    <definedName name="test" localSheetId="12"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9" hidden="1">{#N/A,#N/A,TRUE,"Cover";#N/A,#N/A,TRUE,"Conts";#N/A,#N/A,TRUE,"VOS";#N/A,#N/A,TRUE,"Warrington";#N/A,#N/A,TRUE,"Widnes"}</definedName>
    <definedName name="thwghrt" localSheetId="12" hidden="1">{#N/A,#N/A,TRUE,"Cover";#N/A,#N/A,TRUE,"Conts";#N/A,#N/A,TRUE,"VOS";#N/A,#N/A,TRUE,"Warrington";#N/A,#N/A,TRUE,"Widnes"}</definedName>
    <definedName name="thwghrt" hidden="1">{#N/A,#N/A,TRUE,"Cover";#N/A,#N/A,TRUE,"Conts";#N/A,#N/A,TRUE,"VOS";#N/A,#N/A,TRUE,"Warrington";#N/A,#N/A,TRUE,"Widnes"}</definedName>
    <definedName name="TITLE" localSheetId="2">[9]WorkBreakDown!#REF!</definedName>
    <definedName name="TITLE" localSheetId="12">[10]WorkBreakDown!#REF!</definedName>
    <definedName name="TITLE">[9]WorkBreakDown!#REF!</definedName>
    <definedName name="Total" localSheetId="3">'FIR sum'!$J$395</definedName>
    <definedName name="Total" localSheetId="2">'FIR summary '!$I$43</definedName>
    <definedName name="Total" localSheetId="9">#REF!</definedName>
    <definedName name="Total">#REF!</definedName>
    <definedName name="total_net_rent_for_cashflow" localSheetId="9">'[11]Net rent analysis'!$J$190:$X$191</definedName>
    <definedName name="total_net_rent_for_cashflow" localSheetId="12">'[12]Net rent analysis'!$J$190:$X$191</definedName>
    <definedName name="total_net_rent_for_cashflow">'[11]Net rent analysis'!$J$190:$X$191</definedName>
    <definedName name="TP">'[26]TENDER PROG.'!$A$1:$P$17</definedName>
    <definedName name="trbnuomi" localSheetId="9" hidden="1">{#N/A,#N/A,TRUE,"Cover";#N/A,#N/A,TRUE,"Conts";#N/A,#N/A,TRUE,"VOS";#N/A,#N/A,TRUE,"Warrington";#N/A,#N/A,TRUE,"Widnes"}</definedName>
    <definedName name="trbnuomi" localSheetId="12" hidden="1">{#N/A,#N/A,TRUE,"Cover";#N/A,#N/A,TRUE,"Conts";#N/A,#N/A,TRUE,"VOS";#N/A,#N/A,TRUE,"Warrington";#N/A,#N/A,TRUE,"Widnes"}</definedName>
    <definedName name="trbnuomi" hidden="1">{#N/A,#N/A,TRUE,"Cover";#N/A,#N/A,TRUE,"Conts";#N/A,#N/A,TRUE,"VOS";#N/A,#N/A,TRUE,"Warrington";#N/A,#N/A,TRUE,"Widnes"}</definedName>
    <definedName name="trgr" localSheetId="9" hidden="1">{#N/A,#N/A,TRUE,"Cover";#N/A,#N/A,TRUE,"Conts";#N/A,#N/A,TRUE,"VOS";#N/A,#N/A,TRUE,"Warrington";#N/A,#N/A,TRUE,"Widnes"}</definedName>
    <definedName name="trgr" localSheetId="12" hidden="1">{#N/A,#N/A,TRUE,"Cover";#N/A,#N/A,TRUE,"Conts";#N/A,#N/A,TRUE,"VOS";#N/A,#N/A,TRUE,"Warrington";#N/A,#N/A,TRUE,"Widnes"}</definedName>
    <definedName name="trgr" hidden="1">{#N/A,#N/A,TRUE,"Cover";#N/A,#N/A,TRUE,"Conts";#N/A,#N/A,TRUE,"VOS";#N/A,#N/A,TRUE,"Warrington";#N/A,#N/A,TRUE,"Widnes"}</definedName>
    <definedName name="trhe" localSheetId="9" hidden="1">{#N/A,#N/A,TRUE,"Cover";#N/A,#N/A,TRUE,"Conts";#N/A,#N/A,TRUE,"VOS";#N/A,#N/A,TRUE,"Warrington";#N/A,#N/A,TRUE,"Widnes"}</definedName>
    <definedName name="trhe" localSheetId="12" hidden="1">{#N/A,#N/A,TRUE,"Cover";#N/A,#N/A,TRUE,"Conts";#N/A,#N/A,TRUE,"VOS";#N/A,#N/A,TRUE,"Warrington";#N/A,#N/A,TRUE,"Widnes"}</definedName>
    <definedName name="trhe" hidden="1">{#N/A,#N/A,TRUE,"Cover";#N/A,#N/A,TRUE,"Conts";#N/A,#N/A,TRUE,"VOS";#N/A,#N/A,TRUE,"Warrington";#N/A,#N/A,TRUE,"Widnes"}</definedName>
    <definedName name="trhsh" localSheetId="9" hidden="1">{#N/A,#N/A,TRUE,"Cover";#N/A,#N/A,TRUE,"Conts";#N/A,#N/A,TRUE,"VOS";#N/A,#N/A,TRUE,"Warrington";#N/A,#N/A,TRUE,"Widnes"}</definedName>
    <definedName name="trhsh" localSheetId="12" hidden="1">{#N/A,#N/A,TRUE,"Cover";#N/A,#N/A,TRUE,"Conts";#N/A,#N/A,TRUE,"VOS";#N/A,#N/A,TRUE,"Warrington";#N/A,#N/A,TRUE,"Widnes"}</definedName>
    <definedName name="trhsh" hidden="1">{#N/A,#N/A,TRUE,"Cover";#N/A,#N/A,TRUE,"Conts";#N/A,#N/A,TRUE,"VOS";#N/A,#N/A,TRUE,"Warrington";#N/A,#N/A,TRUE,"Widnes"}</definedName>
    <definedName name="trhsw" localSheetId="9" hidden="1">{#N/A,#N/A,TRUE,"Cover";#N/A,#N/A,TRUE,"Conts";#N/A,#N/A,TRUE,"VOS";#N/A,#N/A,TRUE,"Warrington";#N/A,#N/A,TRUE,"Widnes"}</definedName>
    <definedName name="trhsw" localSheetId="12" hidden="1">{#N/A,#N/A,TRUE,"Cover";#N/A,#N/A,TRUE,"Conts";#N/A,#N/A,TRUE,"VOS";#N/A,#N/A,TRUE,"Warrington";#N/A,#N/A,TRUE,"Widnes"}</definedName>
    <definedName name="trhsw" hidden="1">{#N/A,#N/A,TRUE,"Cover";#N/A,#N/A,TRUE,"Conts";#N/A,#N/A,TRUE,"VOS";#N/A,#N/A,TRUE,"Warrington";#N/A,#N/A,TRUE,"Widnes"}</definedName>
    <definedName name="TT">[26]PROC.PROG!$A$1:$R$33</definedName>
    <definedName name="ttl" localSheetId="12">'[46]EV-Chart Data'!$B$1</definedName>
    <definedName name="ttl">'[47]EV-Chart Data'!$B$1</definedName>
    <definedName name="tui" localSheetId="9" hidden="1">{#N/A,#N/A,TRUE,"Cover";#N/A,#N/A,TRUE,"Conts";#N/A,#N/A,TRUE,"VOS";#N/A,#N/A,TRUE,"Warrington";#N/A,#N/A,TRUE,"Widnes"}</definedName>
    <definedName name="tui" localSheetId="12" hidden="1">{#N/A,#N/A,TRUE,"Cover";#N/A,#N/A,TRUE,"Conts";#N/A,#N/A,TRUE,"VOS";#N/A,#N/A,TRUE,"Warrington";#N/A,#N/A,TRUE,"Widnes"}</definedName>
    <definedName name="tui" hidden="1">{#N/A,#N/A,TRUE,"Cover";#N/A,#N/A,TRUE,"Conts";#N/A,#N/A,TRUE,"VOS";#N/A,#N/A,TRUE,"Warrington";#N/A,#N/A,TRUE,"Widnes"}</definedName>
    <definedName name="tuite" localSheetId="9" hidden="1">{#N/A,#N/A,TRUE,"Cover";#N/A,#N/A,TRUE,"Conts";#N/A,#N/A,TRUE,"VOS";#N/A,#N/A,TRUE,"Warrington";#N/A,#N/A,TRUE,"Widnes"}</definedName>
    <definedName name="tuite" localSheetId="12" hidden="1">{#N/A,#N/A,TRUE,"Cover";#N/A,#N/A,TRUE,"Conts";#N/A,#N/A,TRUE,"VOS";#N/A,#N/A,TRUE,"Warrington";#N/A,#N/A,TRUE,"Widnes"}</definedName>
    <definedName name="tuite" hidden="1">{#N/A,#N/A,TRUE,"Cover";#N/A,#N/A,TRUE,"Conts";#N/A,#N/A,TRUE,"VOS";#N/A,#N/A,TRUE,"Warrington";#N/A,#N/A,TRUE,"Widnes"}</definedName>
    <definedName name="tvtyiuoujl" localSheetId="9" hidden="1">{#N/A,#N/A,TRUE,"Cover";#N/A,#N/A,TRUE,"Conts";#N/A,#N/A,TRUE,"VOS";#N/A,#N/A,TRUE,"Warrington";#N/A,#N/A,TRUE,"Widnes"}</definedName>
    <definedName name="tvtyiuoujl" localSheetId="12" hidden="1">{#N/A,#N/A,TRUE,"Cover";#N/A,#N/A,TRUE,"Conts";#N/A,#N/A,TRUE,"VOS";#N/A,#N/A,TRUE,"Warrington";#N/A,#N/A,TRUE,"Widnes"}</definedName>
    <definedName name="tvtyiuoujl" hidden="1">{#N/A,#N/A,TRUE,"Cover";#N/A,#N/A,TRUE,"Conts";#N/A,#N/A,TRUE,"VOS";#N/A,#N/A,TRUE,"Warrington";#N/A,#N/A,TRUE,"Widnes"}</definedName>
    <definedName name="ty" localSheetId="9" hidden="1">{#N/A,#N/A,TRUE,"Cover";#N/A,#N/A,TRUE,"Conts";#N/A,#N/A,TRUE,"VOS";#N/A,#N/A,TRUE,"Warrington";#N/A,#N/A,TRUE,"Widnes"}</definedName>
    <definedName name="ty" localSheetId="12" hidden="1">{#N/A,#N/A,TRUE,"Cover";#N/A,#N/A,TRUE,"Conts";#N/A,#N/A,TRUE,"VOS";#N/A,#N/A,TRUE,"Warrington";#N/A,#N/A,TRUE,"Widnes"}</definedName>
    <definedName name="ty" hidden="1">{#N/A,#N/A,TRUE,"Cover";#N/A,#N/A,TRUE,"Conts";#N/A,#N/A,TRUE,"VOS";#N/A,#N/A,TRUE,"Warrington";#N/A,#N/A,TRUE,"Widnes"}</definedName>
    <definedName name="type">'[23]Fill this out first...'!$D$13</definedName>
    <definedName name="Type_of_Incident" localSheetId="2">[13]Lookups!#REF!</definedName>
    <definedName name="Type_of_Incident" localSheetId="10">[13]Lookups!#REF!</definedName>
    <definedName name="Type_of_Incident" localSheetId="9">[13]Lookups!#REF!</definedName>
    <definedName name="Type_of_Incident" localSheetId="7">[13]Lookups!#REF!</definedName>
    <definedName name="Type_of_Incident">[13]Lookups!#REF!</definedName>
    <definedName name="Type_of_Inspection" localSheetId="2">#REF!</definedName>
    <definedName name="Type_of_Inspection" localSheetId="10">#REF!</definedName>
    <definedName name="Type_of_Inspection" localSheetId="9">#REF!</definedName>
    <definedName name="Type_of_Inspection" localSheetId="7">#REF!</definedName>
    <definedName name="Type_of_Inspection">#REF!</definedName>
    <definedName name="TypeOfFinish" localSheetId="9">'[40]CESMM3 class'!$B$19:$B$20</definedName>
    <definedName name="TypeOfFinish" localSheetId="12">'[41]CESMM3 class'!$B$19:$B$20</definedName>
    <definedName name="TypeOfFinish">'[40]CESMM3 class'!$B$19:$B$20</definedName>
    <definedName name="TypeOfPipes">'[18]CESMM3 class'!$B$7:$B$14</definedName>
    <definedName name="tyutri" localSheetId="9" hidden="1">{#N/A,#N/A,TRUE,"Cover";#N/A,#N/A,TRUE,"Conts";#N/A,#N/A,TRUE,"VOS";#N/A,#N/A,TRUE,"Warrington";#N/A,#N/A,TRUE,"Widnes"}</definedName>
    <definedName name="tyutri" localSheetId="12" hidden="1">{#N/A,#N/A,TRUE,"Cover";#N/A,#N/A,TRUE,"Conts";#N/A,#N/A,TRUE,"VOS";#N/A,#N/A,TRUE,"Warrington";#N/A,#N/A,TRUE,"Widnes"}</definedName>
    <definedName name="tyutri" hidden="1">{#N/A,#N/A,TRUE,"Cover";#N/A,#N/A,TRUE,"Conts";#N/A,#N/A,TRUE,"VOS";#N/A,#N/A,TRUE,"Warrington";#N/A,#N/A,TRUE,"Widnes"}</definedName>
    <definedName name="u" localSheetId="9" hidden="1">{#N/A,#N/A,TRUE,"Cover";#N/A,#N/A,TRUE,"Conts";#N/A,#N/A,TRUE,"VOS";#N/A,#N/A,TRUE,"Warrington";#N/A,#N/A,TRUE,"Widnes"}</definedName>
    <definedName name="u" localSheetId="12" hidden="1">{#N/A,#N/A,TRUE,"Cover";#N/A,#N/A,TRUE,"Conts";#N/A,#N/A,TRUE,"VOS";#N/A,#N/A,TRUE,"Warrington";#N/A,#N/A,TRUE,"Widnes"}</definedName>
    <definedName name="u" hidden="1">{#N/A,#N/A,TRUE,"Cover";#N/A,#N/A,TRUE,"Conts";#N/A,#N/A,TRUE,"VOS";#N/A,#N/A,TRUE,"Warrington";#N/A,#N/A,TRUE,"Widnes"}</definedName>
    <definedName name="uhhtrytrs" localSheetId="9" hidden="1">{#N/A,#N/A,TRUE,"Cover";#N/A,#N/A,TRUE,"Conts";#N/A,#N/A,TRUE,"VOS";#N/A,#N/A,TRUE,"Warrington";#N/A,#N/A,TRUE,"Widnes"}</definedName>
    <definedName name="uhhtrytrs" localSheetId="12" hidden="1">{#N/A,#N/A,TRUE,"Cover";#N/A,#N/A,TRUE,"Conts";#N/A,#N/A,TRUE,"VOS";#N/A,#N/A,TRUE,"Warrington";#N/A,#N/A,TRUE,"Widnes"}</definedName>
    <definedName name="uhhtrytrs" hidden="1">{#N/A,#N/A,TRUE,"Cover";#N/A,#N/A,TRUE,"Conts";#N/A,#N/A,TRUE,"VOS";#N/A,#N/A,TRUE,"Warrington";#N/A,#N/A,TRUE,"Widnes"}</definedName>
    <definedName name="ui" localSheetId="9" hidden="1">{#N/A,#N/A,TRUE,"Cover";#N/A,#N/A,TRUE,"Conts";#N/A,#N/A,TRUE,"VOS";#N/A,#N/A,TRUE,"Warrington";#N/A,#N/A,TRUE,"Widnes"}</definedName>
    <definedName name="ui" localSheetId="12" hidden="1">{#N/A,#N/A,TRUE,"Cover";#N/A,#N/A,TRUE,"Conts";#N/A,#N/A,TRUE,"VOS";#N/A,#N/A,TRUE,"Warrington";#N/A,#N/A,TRUE,"Widnes"}</definedName>
    <definedName name="ui" hidden="1">{#N/A,#N/A,TRUE,"Cover";#N/A,#N/A,TRUE,"Conts";#N/A,#N/A,TRUE,"VOS";#N/A,#N/A,TRUE,"Warrington";#N/A,#N/A,TRUE,"Widnes"}</definedName>
    <definedName name="uih" localSheetId="9" hidden="1">{#N/A,#N/A,TRUE,"Cover";#N/A,#N/A,TRUE,"Conts";#N/A,#N/A,TRUE,"VOS";#N/A,#N/A,TRUE,"Warrington";#N/A,#N/A,TRUE,"Widnes"}</definedName>
    <definedName name="uih" localSheetId="12" hidden="1">{#N/A,#N/A,TRUE,"Cover";#N/A,#N/A,TRUE,"Conts";#N/A,#N/A,TRUE,"VOS";#N/A,#N/A,TRUE,"Warrington";#N/A,#N/A,TRUE,"Widnes"}</definedName>
    <definedName name="uih" hidden="1">{#N/A,#N/A,TRUE,"Cover";#N/A,#N/A,TRUE,"Conts";#N/A,#N/A,TRUE,"VOS";#N/A,#N/A,TRUE,"Warrington";#N/A,#N/A,TRUE,"Widnes"}</definedName>
    <definedName name="uit" localSheetId="9" hidden="1">{#N/A,#N/A,TRUE,"Cover";#N/A,#N/A,TRUE,"Conts";#N/A,#N/A,TRUE,"VOS";#N/A,#N/A,TRUE,"Warrington";#N/A,#N/A,TRUE,"Widnes"}</definedName>
    <definedName name="uit" localSheetId="12" hidden="1">{#N/A,#N/A,TRUE,"Cover";#N/A,#N/A,TRUE,"Conts";#N/A,#N/A,TRUE,"VOS";#N/A,#N/A,TRUE,"Warrington";#N/A,#N/A,TRUE,"Widnes"}</definedName>
    <definedName name="uit" hidden="1">{#N/A,#N/A,TRUE,"Cover";#N/A,#N/A,TRUE,"Conts";#N/A,#N/A,TRUE,"VOS";#N/A,#N/A,TRUE,"Warrington";#N/A,#N/A,TRUE,"Widnes"}</definedName>
    <definedName name="uiuif" localSheetId="9" hidden="1">{#N/A,#N/A,TRUE,"Cover";#N/A,#N/A,TRUE,"Conts";#N/A,#N/A,TRUE,"VOS";#N/A,#N/A,TRUE,"Warrington";#N/A,#N/A,TRUE,"Widnes"}</definedName>
    <definedName name="uiuif" localSheetId="12" hidden="1">{#N/A,#N/A,TRUE,"Cover";#N/A,#N/A,TRUE,"Conts";#N/A,#N/A,TRUE,"VOS";#N/A,#N/A,TRUE,"Warrington";#N/A,#N/A,TRUE,"Widnes"}</definedName>
    <definedName name="uiuif" hidden="1">{#N/A,#N/A,TRUE,"Cover";#N/A,#N/A,TRUE,"Conts";#N/A,#N/A,TRUE,"VOS";#N/A,#N/A,TRUE,"Warrington";#N/A,#N/A,TRUE,"Widnes"}</definedName>
    <definedName name="uiy" localSheetId="9" hidden="1">{#N/A,#N/A,TRUE,"Cover";#N/A,#N/A,TRUE,"Conts";#N/A,#N/A,TRUE,"VOS";#N/A,#N/A,TRUE,"Warrington";#N/A,#N/A,TRUE,"Widnes"}</definedName>
    <definedName name="uiy" localSheetId="12" hidden="1">{#N/A,#N/A,TRUE,"Cover";#N/A,#N/A,TRUE,"Conts";#N/A,#N/A,TRUE,"VOS";#N/A,#N/A,TRUE,"Warrington";#N/A,#N/A,TRUE,"Widnes"}</definedName>
    <definedName name="uiy" hidden="1">{#N/A,#N/A,TRUE,"Cover";#N/A,#N/A,TRUE,"Conts";#N/A,#N/A,TRUE,"VOS";#N/A,#N/A,TRUE,"Warrington";#N/A,#N/A,TRUE,"Widnes"}</definedName>
    <definedName name="uiyuitii" localSheetId="9" hidden="1">{#N/A,#N/A,TRUE,"Cover";#N/A,#N/A,TRUE,"Conts";#N/A,#N/A,TRUE,"VOS";#N/A,#N/A,TRUE,"Warrington";#N/A,#N/A,TRUE,"Widnes"}</definedName>
    <definedName name="uiyuitii" localSheetId="12" hidden="1">{#N/A,#N/A,TRUE,"Cover";#N/A,#N/A,TRUE,"Conts";#N/A,#N/A,TRUE,"VOS";#N/A,#N/A,TRUE,"Warrington";#N/A,#N/A,TRUE,"Widnes"}</definedName>
    <definedName name="uiyuitii" hidden="1">{#N/A,#N/A,TRUE,"Cover";#N/A,#N/A,TRUE,"Conts";#N/A,#N/A,TRUE,"VOS";#N/A,#N/A,TRUE,"Warrington";#N/A,#N/A,TRUE,"Widnes"}</definedName>
    <definedName name="uj" localSheetId="9" hidden="1">{#N/A,#N/A,FALSE,"SumG";#N/A,#N/A,FALSE,"ElecG";#N/A,#N/A,FALSE,"MechG";#N/A,#N/A,FALSE,"GeotG";#N/A,#N/A,FALSE,"PrcsG";#N/A,#N/A,FALSE,"TunnG";#N/A,#N/A,FALSE,"CivlG";#N/A,#N/A,FALSE,"NtwkG";#N/A,#N/A,FALSE,"EstgG";#N/A,#N/A,FALSE,"PEngG"}</definedName>
    <definedName name="uj" localSheetId="12"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9" hidden="1">{#N/A,#N/A,TRUE,"Cover";#N/A,#N/A,TRUE,"Conts";#N/A,#N/A,TRUE,"VOS";#N/A,#N/A,TRUE,"Warrington";#N/A,#N/A,TRUE,"Widnes"}</definedName>
    <definedName name="ulppuipui" localSheetId="12" hidden="1">{#N/A,#N/A,TRUE,"Cover";#N/A,#N/A,TRUE,"Conts";#N/A,#N/A,TRUE,"VOS";#N/A,#N/A,TRUE,"Warrington";#N/A,#N/A,TRUE,"Widnes"}</definedName>
    <definedName name="ulppuipui" hidden="1">{#N/A,#N/A,TRUE,"Cover";#N/A,#N/A,TRUE,"Conts";#N/A,#N/A,TRUE,"VOS";#N/A,#N/A,TRUE,"Warrington";#N/A,#N/A,TRUE,"Widnes"}</definedName>
    <definedName name="undo" localSheetId="9" hidden="1">{#N/A,#N/A,TRUE,"Cover";#N/A,#N/A,TRUE,"Conts";#N/A,#N/A,TRUE,"VOS";#N/A,#N/A,TRUE,"Warrington";#N/A,#N/A,TRUE,"Widnes"}</definedName>
    <definedName name="undo" localSheetId="12" hidden="1">{#N/A,#N/A,TRUE,"Cover";#N/A,#N/A,TRUE,"Conts";#N/A,#N/A,TRUE,"VOS";#N/A,#N/A,TRUE,"Warrington";#N/A,#N/A,TRUE,"Widnes"}</definedName>
    <definedName name="undo" hidden="1">{#N/A,#N/A,TRUE,"Cover";#N/A,#N/A,TRUE,"Conts";#N/A,#N/A,TRUE,"VOS";#N/A,#N/A,TRUE,"Warrington";#N/A,#N/A,TRUE,"Widnes"}</definedName>
    <definedName name="uolougouio" localSheetId="9" hidden="1">{#N/A,#N/A,TRUE,"Cover";#N/A,#N/A,TRUE,"Conts";#N/A,#N/A,TRUE,"VOS";#N/A,#N/A,TRUE,"Warrington";#N/A,#N/A,TRUE,"Widnes"}</definedName>
    <definedName name="uolougouio" localSheetId="12" hidden="1">{#N/A,#N/A,TRUE,"Cover";#N/A,#N/A,TRUE,"Conts";#N/A,#N/A,TRUE,"VOS";#N/A,#N/A,TRUE,"Warrington";#N/A,#N/A,TRUE,"Widnes"}</definedName>
    <definedName name="uolougouio" hidden="1">{#N/A,#N/A,TRUE,"Cover";#N/A,#N/A,TRUE,"Conts";#N/A,#N/A,TRUE,"VOS";#N/A,#N/A,TRUE,"Warrington";#N/A,#N/A,TRUE,"Widnes"}</definedName>
    <definedName name="UPT" localSheetId="2">[9]WorkBreakDown!#REF!</definedName>
    <definedName name="UPT" localSheetId="12">[10]WorkBreakDown!#REF!</definedName>
    <definedName name="UPT">[9]WorkBreakDown!#REF!</definedName>
    <definedName name="uy" localSheetId="9" hidden="1">{#N/A,#N/A,TRUE,"Cover";#N/A,#N/A,TRUE,"Conts";#N/A,#N/A,TRUE,"VOS";#N/A,#N/A,TRUE,"Warrington";#N/A,#N/A,TRUE,"Widnes"}</definedName>
    <definedName name="uy" localSheetId="12" hidden="1">{#N/A,#N/A,TRUE,"Cover";#N/A,#N/A,TRUE,"Conts";#N/A,#N/A,TRUE,"VOS";#N/A,#N/A,TRUE,"Warrington";#N/A,#N/A,TRUE,"Widnes"}</definedName>
    <definedName name="uy" hidden="1">{#N/A,#N/A,TRUE,"Cover";#N/A,#N/A,TRUE,"Conts";#N/A,#N/A,TRUE,"VOS";#N/A,#N/A,TRUE,"Warrington";#N/A,#N/A,TRUE,"Widnes"}</definedName>
    <definedName name="v" localSheetId="9" hidden="1">{#N/A,#N/A,TRUE,"Cover";#N/A,#N/A,TRUE,"Conts";#N/A,#N/A,TRUE,"VOS";#N/A,#N/A,TRUE,"Warrington";#N/A,#N/A,TRUE,"Widnes"}</definedName>
    <definedName name="v" localSheetId="12" hidden="1">{#N/A,#N/A,TRUE,"Cover";#N/A,#N/A,TRUE,"Conts";#N/A,#N/A,TRUE,"VOS";#N/A,#N/A,TRUE,"Warrington";#N/A,#N/A,TRUE,"Widnes"}</definedName>
    <definedName name="v" hidden="1">{#N/A,#N/A,TRUE,"Cover";#N/A,#N/A,TRUE,"Conts";#N/A,#N/A,TRUE,"VOS";#N/A,#N/A,TRUE,"Warrington";#N/A,#N/A,TRUE,"Widnes"}</definedName>
    <definedName name="Value_Col" localSheetId="9">#REF!</definedName>
    <definedName name="Value_Col">#REF!</definedName>
    <definedName name="Variation" localSheetId="9" hidden="1">{#N/A,#N/A,FALSE,"SumD";#N/A,#N/A,FALSE,"ElecD";#N/A,#N/A,FALSE,"MechD";#N/A,#N/A,FALSE,"GeotD";#N/A,#N/A,FALSE,"PrcsD";#N/A,#N/A,FALSE,"TunnD";#N/A,#N/A,FALSE,"CivlD";#N/A,#N/A,FALSE,"NtwkD";#N/A,#N/A,FALSE,"EstgD";#N/A,#N/A,FALSE,"PEngD"}</definedName>
    <definedName name="Variation" localSheetId="12"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9" hidden="1">{#N/A,#N/A,TRUE,"Cover";#N/A,#N/A,TRUE,"Conts";#N/A,#N/A,TRUE,"VOS";#N/A,#N/A,TRUE,"Warrington";#N/A,#N/A,TRUE,"Widnes"}</definedName>
    <definedName name="VENT" localSheetId="12" hidden="1">{#N/A,#N/A,TRUE,"Cover";#N/A,#N/A,TRUE,"Conts";#N/A,#N/A,TRUE,"VOS";#N/A,#N/A,TRUE,"Warrington";#N/A,#N/A,TRUE,"Widnes"}</definedName>
    <definedName name="VENT" hidden="1">{#N/A,#N/A,TRUE,"Cover";#N/A,#N/A,TRUE,"Conts";#N/A,#N/A,TRUE,"VOS";#N/A,#N/A,TRUE,"Warrington";#N/A,#N/A,TRUE,"Widnes"}</definedName>
    <definedName name="vj" localSheetId="9" hidden="1">{#N/A,#N/A,TRUE,"Cover";#N/A,#N/A,TRUE,"Conts";#N/A,#N/A,TRUE,"VOS";#N/A,#N/A,TRUE,"Warrington";#N/A,#N/A,TRUE,"Widnes"}</definedName>
    <definedName name="vj" localSheetId="12" hidden="1">{#N/A,#N/A,TRUE,"Cover";#N/A,#N/A,TRUE,"Conts";#N/A,#N/A,TRUE,"VOS";#N/A,#N/A,TRUE,"Warrington";#N/A,#N/A,TRUE,"Widnes"}</definedName>
    <definedName name="vj" hidden="1">{#N/A,#N/A,TRUE,"Cover";#N/A,#N/A,TRUE,"Conts";#N/A,#N/A,TRUE,"VOS";#N/A,#N/A,TRUE,"Warrington";#N/A,#N/A,TRUE,"Widnes"}</definedName>
    <definedName name="VO" localSheetId="2">'FIR summary '!#REF!</definedName>
    <definedName name="VO" localSheetId="9">#REF!</definedName>
    <definedName name="VO">#REF!</definedName>
    <definedName name="W" localSheetId="2">#REF!</definedName>
    <definedName name="W" localSheetId="9">#REF!</definedName>
    <definedName name="W">#REF!</definedName>
    <definedName name="w26te" localSheetId="9" hidden="1">{#N/A,#N/A,TRUE,"Cover";#N/A,#N/A,TRUE,"Conts";#N/A,#N/A,TRUE,"VOS";#N/A,#N/A,TRUE,"Warrington";#N/A,#N/A,TRUE,"Widnes"}</definedName>
    <definedName name="w26te" localSheetId="12" hidden="1">{#N/A,#N/A,TRUE,"Cover";#N/A,#N/A,TRUE,"Conts";#N/A,#N/A,TRUE,"VOS";#N/A,#N/A,TRUE,"Warrington";#N/A,#N/A,TRUE,"Widnes"}</definedName>
    <definedName name="w26te" hidden="1">{#N/A,#N/A,TRUE,"Cover";#N/A,#N/A,TRUE,"Conts";#N/A,#N/A,TRUE,"VOS";#N/A,#N/A,TRUE,"Warrington";#N/A,#N/A,TRUE,"Widnes"}</definedName>
    <definedName name="w6y" localSheetId="9" hidden="1">{#N/A,#N/A,TRUE,"Cover";#N/A,#N/A,TRUE,"Conts";#N/A,#N/A,TRUE,"VOS";#N/A,#N/A,TRUE,"Warrington";#N/A,#N/A,TRUE,"Widnes"}</definedName>
    <definedName name="w6y" localSheetId="12" hidden="1">{#N/A,#N/A,TRUE,"Cover";#N/A,#N/A,TRUE,"Conts";#N/A,#N/A,TRUE,"VOS";#N/A,#N/A,TRUE,"Warrington";#N/A,#N/A,TRUE,"Widnes"}</definedName>
    <definedName name="w6y" hidden="1">{#N/A,#N/A,TRUE,"Cover";#N/A,#N/A,TRUE,"Conts";#N/A,#N/A,TRUE,"VOS";#N/A,#N/A,TRUE,"Warrington";#N/A,#N/A,TRUE,"Widnes"}</definedName>
    <definedName name="waff" localSheetId="9" hidden="1">{#N/A,#N/A,TRUE,"Cover";#N/A,#N/A,TRUE,"Conts";#N/A,#N/A,TRUE,"VOS";#N/A,#N/A,TRUE,"Warrington";#N/A,#N/A,TRUE,"Widnes"}</definedName>
    <definedName name="waff" localSheetId="12" hidden="1">{#N/A,#N/A,TRUE,"Cover";#N/A,#N/A,TRUE,"Conts";#N/A,#N/A,TRUE,"VOS";#N/A,#N/A,TRUE,"Warrington";#N/A,#N/A,TRUE,"Widnes"}</definedName>
    <definedName name="waff" hidden="1">{#N/A,#N/A,TRUE,"Cover";#N/A,#N/A,TRUE,"Conts";#N/A,#N/A,TRUE,"VOS";#N/A,#N/A,TRUE,"Warrington";#N/A,#N/A,TRUE,"Widnes"}</definedName>
    <definedName name="WALL__FINISHES" localSheetId="12">'[17]Build-up'!#REF!</definedName>
    <definedName name="WALL__FINISHES">'[16]Build-up'!#REF!</definedName>
    <definedName name="warergtrjyiu" localSheetId="9" hidden="1">{#N/A,#N/A,TRUE,"Cover";#N/A,#N/A,TRUE,"Conts";#N/A,#N/A,TRUE,"VOS";#N/A,#N/A,TRUE,"Warrington";#N/A,#N/A,TRUE,"Widnes"}</definedName>
    <definedName name="warergtrjyiu" localSheetId="12" hidden="1">{#N/A,#N/A,TRUE,"Cover";#N/A,#N/A,TRUE,"Conts";#N/A,#N/A,TRUE,"VOS";#N/A,#N/A,TRUE,"Warrington";#N/A,#N/A,TRUE,"Widnes"}</definedName>
    <definedName name="warergtrjyiu" hidden="1">{#N/A,#N/A,TRUE,"Cover";#N/A,#N/A,TRUE,"Conts";#N/A,#N/A,TRUE,"VOS";#N/A,#N/A,TRUE,"Warrington";#N/A,#N/A,TRUE,"Widnes"}</definedName>
    <definedName name="Water_Level">'[18]Trench data'!$H$7:$H$8</definedName>
    <definedName name="wawst" localSheetId="9" hidden="1">{#N/A,#N/A,TRUE,"Cover";#N/A,#N/A,TRUE,"Conts";#N/A,#N/A,TRUE,"VOS";#N/A,#N/A,TRUE,"Warrington";#N/A,#N/A,TRUE,"Widnes"}</definedName>
    <definedName name="wawst" localSheetId="12" hidden="1">{#N/A,#N/A,TRUE,"Cover";#N/A,#N/A,TRUE,"Conts";#N/A,#N/A,TRUE,"VOS";#N/A,#N/A,TRUE,"Warrington";#N/A,#N/A,TRUE,"Widnes"}</definedName>
    <definedName name="wawst" hidden="1">{#N/A,#N/A,TRUE,"Cover";#N/A,#N/A,TRUE,"Conts";#N/A,#N/A,TRUE,"VOS";#N/A,#N/A,TRUE,"Warrington";#N/A,#N/A,TRUE,"Widnes"}</definedName>
    <definedName name="wegywegt" localSheetId="9" hidden="1">{#N/A,#N/A,TRUE,"Cover";#N/A,#N/A,TRUE,"Conts";#N/A,#N/A,TRUE,"VOS";#N/A,#N/A,TRUE,"Warrington";#N/A,#N/A,TRUE,"Widnes"}</definedName>
    <definedName name="wegywegt" localSheetId="12" hidden="1">{#N/A,#N/A,TRUE,"Cover";#N/A,#N/A,TRUE,"Conts";#N/A,#N/A,TRUE,"VOS";#N/A,#N/A,TRUE,"Warrington";#N/A,#N/A,TRUE,"Widnes"}</definedName>
    <definedName name="wegywegt" hidden="1">{#N/A,#N/A,TRUE,"Cover";#N/A,#N/A,TRUE,"Conts";#N/A,#N/A,TRUE,"VOS";#N/A,#N/A,TRUE,"Warrington";#N/A,#N/A,TRUE,"Widnes"}</definedName>
    <definedName name="weq" localSheetId="9" hidden="1">{#N/A,#N/A,FALSE,"SumD";#N/A,#N/A,FALSE,"ElecD";#N/A,#N/A,FALSE,"MechD";#N/A,#N/A,FALSE,"GeotD";#N/A,#N/A,FALSE,"PrcsD";#N/A,#N/A,FALSE,"TunnD";#N/A,#N/A,FALSE,"CivlD";#N/A,#N/A,FALSE,"NtwkD";#N/A,#N/A,FALSE,"EstgD";#N/A,#N/A,FALSE,"PEngD"}</definedName>
    <definedName name="weq" localSheetId="12"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9" hidden="1">{#N/A,#N/A,TRUE,"Cover";#N/A,#N/A,TRUE,"Conts";#N/A,#N/A,TRUE,"VOS";#N/A,#N/A,TRUE,"Warrington";#N/A,#N/A,TRUE,"Widnes"}</definedName>
    <definedName name="wert" localSheetId="12" hidden="1">{#N/A,#N/A,TRUE,"Cover";#N/A,#N/A,TRUE,"Conts";#N/A,#N/A,TRUE,"VOS";#N/A,#N/A,TRUE,"Warrington";#N/A,#N/A,TRUE,"Widnes"}</definedName>
    <definedName name="wert" hidden="1">{#N/A,#N/A,TRUE,"Cover";#N/A,#N/A,TRUE,"Conts";#N/A,#N/A,TRUE,"VOS";#N/A,#N/A,TRUE,"Warrington";#N/A,#N/A,TRUE,"Widnes"}</definedName>
    <definedName name="wetjy" localSheetId="9" hidden="1">{#N/A,#N/A,TRUE,"Cover";#N/A,#N/A,TRUE,"Conts";#N/A,#N/A,TRUE,"VOS";#N/A,#N/A,TRUE,"Warrington";#N/A,#N/A,TRUE,"Widnes"}</definedName>
    <definedName name="wetjy" localSheetId="12" hidden="1">{#N/A,#N/A,TRUE,"Cover";#N/A,#N/A,TRUE,"Conts";#N/A,#N/A,TRUE,"VOS";#N/A,#N/A,TRUE,"Warrington";#N/A,#N/A,TRUE,"Widnes"}</definedName>
    <definedName name="wetjy" hidden="1">{#N/A,#N/A,TRUE,"Cover";#N/A,#N/A,TRUE,"Conts";#N/A,#N/A,TRUE,"VOS";#N/A,#N/A,TRUE,"Warrington";#N/A,#N/A,TRUE,"Widnes"}</definedName>
    <definedName name="wetyrutu" localSheetId="9" hidden="1">{#N/A,#N/A,TRUE,"Cover";#N/A,#N/A,TRUE,"Conts";#N/A,#N/A,TRUE,"VOS";#N/A,#N/A,TRUE,"Warrington";#N/A,#N/A,TRUE,"Widnes"}</definedName>
    <definedName name="wetyrutu" localSheetId="12" hidden="1">{#N/A,#N/A,TRUE,"Cover";#N/A,#N/A,TRUE,"Conts";#N/A,#N/A,TRUE,"VOS";#N/A,#N/A,TRUE,"Warrington";#N/A,#N/A,TRUE,"Widnes"}</definedName>
    <definedName name="wetyrutu" hidden="1">{#N/A,#N/A,TRUE,"Cover";#N/A,#N/A,TRUE,"Conts";#N/A,#N/A,TRUE,"VOS";#N/A,#N/A,TRUE,"Warrington";#N/A,#N/A,TRUE,"Widnes"}</definedName>
    <definedName name="WINDOWS__AND__EXTERNAL__DOORS" localSheetId="12">'[17]Build-up'!#REF!</definedName>
    <definedName name="WINDOWS__AND__EXTERNAL__DOORS">'[16]Build-up'!#REF!</definedName>
    <definedName name="wqer" localSheetId="9" hidden="1">{#N/A,#N/A,TRUE,"Cover";#N/A,#N/A,TRUE,"Conts";#N/A,#N/A,TRUE,"VOS";#N/A,#N/A,TRUE,"Warrington";#N/A,#N/A,TRUE,"Widnes"}</definedName>
    <definedName name="wqer" localSheetId="12" hidden="1">{#N/A,#N/A,TRUE,"Cover";#N/A,#N/A,TRUE,"Conts";#N/A,#N/A,TRUE,"VOS";#N/A,#N/A,TRUE,"Warrington";#N/A,#N/A,TRUE,"Widnes"}</definedName>
    <definedName name="wqer" hidden="1">{#N/A,#N/A,TRUE,"Cover";#N/A,#N/A,TRUE,"Conts";#N/A,#N/A,TRUE,"VOS";#N/A,#N/A,TRUE,"Warrington";#N/A,#N/A,TRUE,"Widnes"}</definedName>
    <definedName name="wrn.all." localSheetId="9" hidden="1">{#N/A,#N/A,FALSE,"Pricing";#N/A,#N/A,FALSE,"Summary";#N/A,#N/A,FALSE,"CompProd";#N/A,#N/A,FALSE,"CompJobhrs";#N/A,#N/A,FALSE,"Escalation";#N/A,#N/A,FALSE,"Contingency";#N/A,#N/A,FALSE,"GM";#N/A,#N/A,FALSE,"CompWage";#N/A,#N/A,FALSE,"costSum"}</definedName>
    <definedName name="wrn.all." localSheetId="12"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9" hidden="1">{#N/A,#N/A,FALSE,"Primary";#N/A,#N/A,FALSE,"Secondary";#N/A,#N/A,FALSE,"Latent";#N/A,#N/A,FALSE,"Demand Inputs";#N/A,#N/A,FALSE,"Supply Addn";#N/A,#N/A,FALSE,"Mkt Pen"}</definedName>
    <definedName name="wrn.All._.Inputs." localSheetId="12"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9" hidden="1">{#N/A,#N/A,FALSE,"Summary";#N/A,#N/A,FALSE,"3TJ";#N/A,#N/A,FALSE,"3TN";#N/A,#N/A,FALSE,"3TP";#N/A,#N/A,FALSE,"3SJ";#N/A,#N/A,FALSE,"3CJ";#N/A,#N/A,FALSE,"3CN";#N/A,#N/A,FALSE,"3CP";#N/A,#N/A,FALSE,"3A"}</definedName>
    <definedName name="wrn.all._.lines." localSheetId="12"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9" hidden="1">{"Base Year Demand",#N/A,FALSE,"Demand-Base Year"}</definedName>
    <definedName name="wrn.BaseYearDemand." localSheetId="12" hidden="1">{"Base Year Demand",#N/A,FALSE,"Demand-Base Year"}</definedName>
    <definedName name="wrn.BaseYearDemand." hidden="1">{"Base Year Demand",#N/A,FALSE,"Demand-Base Year"}</definedName>
    <definedName name="wrn.Both._.Outputs." localSheetId="9" hidden="1">{"LTV Output",#N/A,FALSE,"Output";"DCR Output",#N/A,FALSE,"Output"}</definedName>
    <definedName name="wrn.Both._.Outputs." localSheetId="12" hidden="1">{"LTV Output",#N/A,FALSE,"Output";"DCR Output",#N/A,FALSE,"Output"}</definedName>
    <definedName name="wrn.Both._.Outputs." hidden="1">{"LTV Output",#N/A,FALSE,"Output";"DCR Output",#N/A,FALSE,"Output"}</definedName>
    <definedName name="wrn.COST_SHEETS." localSheetId="9" hidden="1">{#N/A,#N/A,FALSE,"WBS 1.06";#N/A,#N/A,FALSE,"WBS 1.14";#N/A,#N/A,FALSE,"WBS 1.17";#N/A,#N/A,FALSE,"WBS 1.18"}</definedName>
    <definedName name="wrn.COST_SHEETS." localSheetId="12" hidden="1">{#N/A,#N/A,FALSE,"WBS 1.06";#N/A,#N/A,FALSE,"WBS 1.14";#N/A,#N/A,FALSE,"WBS 1.17";#N/A,#N/A,FALSE,"WBS 1.18"}</definedName>
    <definedName name="wrn.COST_SHEETS." hidden="1">{#N/A,#N/A,FALSE,"WBS 1.06";#N/A,#N/A,FALSE,"WBS 1.14";#N/A,#N/A,FALSE,"WBS 1.17";#N/A,#N/A,FALSE,"WBS 1.18"}</definedName>
    <definedName name="wrn.DCR._.Output." localSheetId="9" hidden="1">{"DCR Output",#N/A,FALSE,"Output"}</definedName>
    <definedName name="wrn.DCR._.Output." localSheetId="12" hidden="1">{"DCR Output",#N/A,FALSE,"Output"}</definedName>
    <definedName name="wrn.DCR._.Output." hidden="1">{"DCR Output",#N/A,FALSE,"Output"}</definedName>
    <definedName name="wrn.Demand._.Calcs." localSheetId="9" hidden="1">{#N/A,#N/A,FALSE,"Demand Calcs"}</definedName>
    <definedName name="wrn.Demand._.Calcs." localSheetId="12" hidden="1">{#N/A,#N/A,FALSE,"Demand Calcs"}</definedName>
    <definedName name="wrn.Demand._.Calcs." hidden="1">{#N/A,#N/A,FALSE,"Demand Calcs"}</definedName>
    <definedName name="wrn.Demand._.Inputs." localSheetId="9" hidden="1">{#N/A,#N/A,FALSE,"Demand Inputs"}</definedName>
    <definedName name="wrn.Demand._.Inputs." localSheetId="12" hidden="1">{#N/A,#N/A,FALSE,"Demand Inputs"}</definedName>
    <definedName name="wrn.Demand._.Inputs." hidden="1">{#N/A,#N/A,FALSE,"Demand Inputs"}</definedName>
    <definedName name="wrn.Fair._.Share._.Calcs." localSheetId="9" hidden="1">{#N/A,#N/A,FALSE,"Fair Share"}</definedName>
    <definedName name="wrn.Fair._.Share._.Calcs." localSheetId="12" hidden="1">{#N/A,#N/A,FALSE,"Fair Share"}</definedName>
    <definedName name="wrn.Fair._.Share._.Calcs." hidden="1">{#N/A,#N/A,FALSE,"Fair Share"}</definedName>
    <definedName name="wrn.Final._.Output." localSheetId="9" hidden="1">{#N/A,#N/A,FALSE,"Final Output"}</definedName>
    <definedName name="wrn.Final._.Output." localSheetId="12" hidden="1">{#N/A,#N/A,FALSE,"Final Output"}</definedName>
    <definedName name="wrn.Final._.Output." hidden="1">{#N/A,#N/A,FALSE,"Final Output"}</definedName>
    <definedName name="wrn.Full._.Report." localSheetId="9" hidden="1">{#N/A,#N/A,TRUE,"Front";#N/A,#N/A,TRUE,"Simple Letter";#N/A,#N/A,TRUE,"Inside";#N/A,#N/A,TRUE,"Contents";#N/A,#N/A,TRUE,"Basis";#N/A,#N/A,TRUE,"Inclusions";#N/A,#N/A,TRUE,"Exclusions";#N/A,#N/A,TRUE,"Areas";#N/A,#N/A,TRUE,"Summary";#N/A,#N/A,TRUE,"Detail"}</definedName>
    <definedName name="wrn.Full._.Report." localSheetId="1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9" hidden="1">{#N/A,#N/A,FALSE,"Input"}</definedName>
    <definedName name="wrn.Inputs." localSheetId="12" hidden="1">{#N/A,#N/A,FALSE,"Input"}</definedName>
    <definedName name="wrn.Inputs." hidden="1">{#N/A,#N/A,FALSE,"Input"}</definedName>
    <definedName name="wrn.Latent._.Demand._.Inputs." localSheetId="9" hidden="1">{#N/A,#N/A,FALSE,"Latent"}</definedName>
    <definedName name="wrn.Latent._.Demand._.Inputs." localSheetId="12" hidden="1">{#N/A,#N/A,FALSE,"Latent"}</definedName>
    <definedName name="wrn.Latent._.Demand._.Inputs." hidden="1">{#N/A,#N/A,FALSE,"Latent"}</definedName>
    <definedName name="wrn.LTV._.Output." localSheetId="9" hidden="1">{"LTV Output",#N/A,FALSE,"Output"}</definedName>
    <definedName name="wrn.LTV._.Output." localSheetId="12" hidden="1">{"LTV Output",#N/A,FALSE,"Output"}</definedName>
    <definedName name="wrn.LTV._.Output." hidden="1">{"LTV Output",#N/A,FALSE,"Output"}</definedName>
    <definedName name="wrn.Occupancy._.Calcs." localSheetId="9" hidden="1">{#N/A,#N/A,FALSE,"Occ. Calcs"}</definedName>
    <definedName name="wrn.Occupancy._.Calcs." localSheetId="12" hidden="1">{#N/A,#N/A,FALSE,"Occ. Calcs"}</definedName>
    <definedName name="wrn.Occupancy._.Calcs." hidden="1">{#N/A,#N/A,FALSE,"Occ. Calcs"}</definedName>
    <definedName name="wrn.Penetration." localSheetId="9" hidden="1">{#N/A,#N/A,FALSE,"Mkt Pen"}</definedName>
    <definedName name="wrn.Penetration." localSheetId="12" hidden="1">{#N/A,#N/A,FALSE,"Mkt Pen"}</definedName>
    <definedName name="wrn.Penetration." hidden="1">{#N/A,#N/A,FALSE,"Mkt Pen"}</definedName>
    <definedName name="wrn.pr3sty." localSheetId="9" hidden="1">{#N/A,#N/A,FALSE,"intag";#N/A,#N/A,FALSE,"budg";#N/A,#N/A,FALSE,"samtl"}</definedName>
    <definedName name="wrn.pr3sty." localSheetId="12" hidden="1">{#N/A,#N/A,FALSE,"intag";#N/A,#N/A,FALSE,"budg";#N/A,#N/A,FALSE,"samtl"}</definedName>
    <definedName name="wrn.pr3sty." hidden="1">{#N/A,#N/A,FALSE,"intag";#N/A,#N/A,FALSE,"budg";#N/A,#N/A,FALSE,"samtl"}</definedName>
    <definedName name="wrn.pr3sty.neu" localSheetId="9" hidden="1">{#N/A,#N/A,FALSE,"intag";#N/A,#N/A,FALSE,"budg";#N/A,#N/A,FALSE,"samtl"}</definedName>
    <definedName name="wrn.pr3sty.neu" localSheetId="12" hidden="1">{#N/A,#N/A,FALSE,"intag";#N/A,#N/A,FALSE,"budg";#N/A,#N/A,FALSE,"samtl"}</definedName>
    <definedName name="wrn.pr3sty.neu" hidden="1">{#N/A,#N/A,FALSE,"intag";#N/A,#N/A,FALSE,"budg";#N/A,#N/A,FALSE,"samtl"}</definedName>
    <definedName name="wrn.Primary._.Competition." localSheetId="9" hidden="1">{#N/A,#N/A,FALSE,"Primary"}</definedName>
    <definedName name="wrn.Primary._.Competition." localSheetId="12" hidden="1">{#N/A,#N/A,FALSE,"Primary"}</definedName>
    <definedName name="wrn.Primary._.Competition." hidden="1">{#N/A,#N/A,FALSE,"Primary"}</definedName>
    <definedName name="wrn.PrintallD." localSheetId="9" hidden="1">{#N/A,#N/A,FALSE,"SumD";#N/A,#N/A,FALSE,"ElecD";#N/A,#N/A,FALSE,"MechD";#N/A,#N/A,FALSE,"GeotD";#N/A,#N/A,FALSE,"PrcsD";#N/A,#N/A,FALSE,"TunnD";#N/A,#N/A,FALSE,"CivlD";#N/A,#N/A,FALSE,"NtwkD";#N/A,#N/A,FALSE,"EstgD";#N/A,#N/A,FALSE,"PEngD"}</definedName>
    <definedName name="wrn.PrintallD." localSheetId="12"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9" hidden="1">{#N/A,#N/A,FALSE,"SumG";#N/A,#N/A,FALSE,"ElecG";#N/A,#N/A,FALSE,"MechG";#N/A,#N/A,FALSE,"GeotG";#N/A,#N/A,FALSE,"PrcsG";#N/A,#N/A,FALSE,"TunnG";#N/A,#N/A,FALSE,"CivlG";#N/A,#N/A,FALSE,"NtwkG";#N/A,#N/A,FALSE,"EstgG";#N/A,#N/A,FALSE,"PEngG"}</definedName>
    <definedName name="wrn.PrintallG." localSheetId="12"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9" hidden="1">{#N/A,#N/A,FALSE,"Secondary"}</definedName>
    <definedName name="wrn.Secondary._.Competition." localSheetId="12" hidden="1">{#N/A,#N/A,FALSE,"Secondary"}</definedName>
    <definedName name="wrn.Secondary._.Competition." hidden="1">{#N/A,#N/A,FALSE,"Secondary"}</definedName>
    <definedName name="wrn.STAMPA._.TUTTO." localSheetId="9" hidden="1">{#N/A,#N/A,FALSE,"C3";#N/A,#N/A,FALSE,"D2-17";#N/A,#N/A,FALSE,"C2-17";#N/A,#N/A,FALSE,"C2-CIVIL";#N/A,#N/A,FALSE,"D1-C1 contract";#N/A,#N/A,FALSE,"D1-CIVIL";#N/A,#N/A,FALSE,"C1 hourly";#N/A,#N/A,FALSE,"C1 contract";#N/A,#N/A,FALSE,"D1-C1 hourly"}</definedName>
    <definedName name="wrn.STAMPA._.TUTTO." localSheetId="12"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9" hidden="1">{#N/A,#N/A,TRUE,"arnitower";#N/A,#N/A,TRUE,"arnigarage "}</definedName>
    <definedName name="wrn.struckgi." localSheetId="12" hidden="1">{#N/A,#N/A,TRUE,"arnitower";#N/A,#N/A,TRUE,"arnigarage "}</definedName>
    <definedName name="wrn.struckgi." hidden="1">{#N/A,#N/A,TRUE,"arnitower";#N/A,#N/A,TRUE,"arnigarage "}</definedName>
    <definedName name="wrn.Supply._.Additions." localSheetId="9" hidden="1">{#N/A,#N/A,FALSE,"Supply Addn"}</definedName>
    <definedName name="wrn.Supply._.Additions." localSheetId="12" hidden="1">{#N/A,#N/A,FALSE,"Supply Addn"}</definedName>
    <definedName name="wrn.Supply._.Additions." hidden="1">{#N/A,#N/A,FALSE,"Supply Addn"}</definedName>
    <definedName name="wrn.Warrington._.Widnes._.QS._.Costs." localSheetId="9" hidden="1">{#N/A,#N/A,TRUE,"Cover";#N/A,#N/A,TRUE,"Conts";#N/A,#N/A,TRUE,"VOS";#N/A,#N/A,TRUE,"Warrington";#N/A,#N/A,TRUE,"Widnes"}</definedName>
    <definedName name="wrn.Warrington._.Widnes._.QS._.Costs." localSheetId="12" hidden="1">{#N/A,#N/A,TRUE,"Cover";#N/A,#N/A,TRUE,"Conts";#N/A,#N/A,TRUE,"VOS";#N/A,#N/A,TRUE,"Warrington";#N/A,#N/A,TRUE,"Widnes"}</definedName>
    <definedName name="wrn.Warrington._.Widnes._.QS._.Costs." hidden="1">{#N/A,#N/A,TRUE,"Cover";#N/A,#N/A,TRUE,"Conts";#N/A,#N/A,TRUE,"VOS";#N/A,#N/A,TRUE,"Warrington";#N/A,#N/A,TRUE,"Widnes"}</definedName>
    <definedName name="wrrwerwrew" localSheetId="9" hidden="1">{#N/A,#N/A,TRUE,"Cover";#N/A,#N/A,TRUE,"Conts";#N/A,#N/A,TRUE,"VOS";#N/A,#N/A,TRUE,"Warrington";#N/A,#N/A,TRUE,"Widnes"}</definedName>
    <definedName name="wrrwerwrew" localSheetId="12" hidden="1">{#N/A,#N/A,TRUE,"Cover";#N/A,#N/A,TRUE,"Conts";#N/A,#N/A,TRUE,"VOS";#N/A,#N/A,TRUE,"Warrington";#N/A,#N/A,TRUE,"Widnes"}</definedName>
    <definedName name="wrrwerwrew" hidden="1">{#N/A,#N/A,TRUE,"Cover";#N/A,#N/A,TRUE,"Conts";#N/A,#N/A,TRUE,"VOS";#N/A,#N/A,TRUE,"Warrington";#N/A,#N/A,TRUE,"Widnes"}</definedName>
    <definedName name="wryuwyrututwys" localSheetId="9" hidden="1">{#N/A,#N/A,TRUE,"Cover";#N/A,#N/A,TRUE,"Conts";#N/A,#N/A,TRUE,"VOS";#N/A,#N/A,TRUE,"Warrington";#N/A,#N/A,TRUE,"Widnes"}</definedName>
    <definedName name="wryuwyrututwys" localSheetId="12" hidden="1">{#N/A,#N/A,TRUE,"Cover";#N/A,#N/A,TRUE,"Conts";#N/A,#N/A,TRUE,"VOS";#N/A,#N/A,TRUE,"Warrington";#N/A,#N/A,TRUE,"Widnes"}</definedName>
    <definedName name="wryuwyrututwys" hidden="1">{#N/A,#N/A,TRUE,"Cover";#N/A,#N/A,TRUE,"Conts";#N/A,#N/A,TRUE,"VOS";#N/A,#N/A,TRUE,"Warrington";#N/A,#N/A,TRUE,"Widnes"}</definedName>
    <definedName name="WT" localSheetId="9" hidden="1">{#N/A,#N/A,TRUE,"Cover";#N/A,#N/A,TRUE,"Conts";#N/A,#N/A,TRUE,"VOS";#N/A,#N/A,TRUE,"Warrington";#N/A,#N/A,TRUE,"Widnes"}</definedName>
    <definedName name="WT" localSheetId="12" hidden="1">{#N/A,#N/A,TRUE,"Cover";#N/A,#N/A,TRUE,"Conts";#N/A,#N/A,TRUE,"VOS";#N/A,#N/A,TRUE,"Warrington";#N/A,#N/A,TRUE,"Widnes"}</definedName>
    <definedName name="WT" hidden="1">{#N/A,#N/A,TRUE,"Cover";#N/A,#N/A,TRUE,"Conts";#N/A,#N/A,TRUE,"VOS";#N/A,#N/A,TRUE,"Warrington";#N/A,#N/A,TRUE,"Widnes"}</definedName>
    <definedName name="wtey" localSheetId="9" hidden="1">{#N/A,#N/A,TRUE,"Cover";#N/A,#N/A,TRUE,"Conts";#N/A,#N/A,TRUE,"VOS";#N/A,#N/A,TRUE,"Warrington";#N/A,#N/A,TRUE,"Widnes"}</definedName>
    <definedName name="wtey" localSheetId="12" hidden="1">{#N/A,#N/A,TRUE,"Cover";#N/A,#N/A,TRUE,"Conts";#N/A,#N/A,TRUE,"VOS";#N/A,#N/A,TRUE,"Warrington";#N/A,#N/A,TRUE,"Widnes"}</definedName>
    <definedName name="wtey" hidden="1">{#N/A,#N/A,TRUE,"Cover";#N/A,#N/A,TRUE,"Conts";#N/A,#N/A,TRUE,"VOS";#N/A,#N/A,TRUE,"Warrington";#N/A,#N/A,TRUE,"Widnes"}</definedName>
    <definedName name="wtrwt" localSheetId="9" hidden="1">{#N/A,#N/A,TRUE,"Cover";#N/A,#N/A,TRUE,"Conts";#N/A,#N/A,TRUE,"VOS";#N/A,#N/A,TRUE,"Warrington";#N/A,#N/A,TRUE,"Widnes"}</definedName>
    <definedName name="wtrwt" localSheetId="12" hidden="1">{#N/A,#N/A,TRUE,"Cover";#N/A,#N/A,TRUE,"Conts";#N/A,#N/A,TRUE,"VOS";#N/A,#N/A,TRUE,"Warrington";#N/A,#N/A,TRUE,"Widnes"}</definedName>
    <definedName name="wtrwt" hidden="1">{#N/A,#N/A,TRUE,"Cover";#N/A,#N/A,TRUE,"Conts";#N/A,#N/A,TRUE,"VOS";#N/A,#N/A,TRUE,"Warrington";#N/A,#N/A,TRUE,"Widnes"}</definedName>
    <definedName name="wtrywryt" localSheetId="9" hidden="1">{#N/A,#N/A,TRUE,"Cover";#N/A,#N/A,TRUE,"Conts";#N/A,#N/A,TRUE,"VOS";#N/A,#N/A,TRUE,"Warrington";#N/A,#N/A,TRUE,"Widnes"}</definedName>
    <definedName name="wtrywryt" localSheetId="12" hidden="1">{#N/A,#N/A,TRUE,"Cover";#N/A,#N/A,TRUE,"Conts";#N/A,#N/A,TRUE,"VOS";#N/A,#N/A,TRUE,"Warrington";#N/A,#N/A,TRUE,"Widnes"}</definedName>
    <definedName name="wtrywryt" hidden="1">{#N/A,#N/A,TRUE,"Cover";#N/A,#N/A,TRUE,"Conts";#N/A,#N/A,TRUE,"VOS";#N/A,#N/A,TRUE,"Warrington";#N/A,#N/A,TRUE,"Widnes"}</definedName>
    <definedName name="wtwt" localSheetId="9" hidden="1">{#N/A,#N/A,TRUE,"Cover";#N/A,#N/A,TRUE,"Conts";#N/A,#N/A,TRUE,"VOS";#N/A,#N/A,TRUE,"Warrington";#N/A,#N/A,TRUE,"Widnes"}</definedName>
    <definedName name="wtwt" localSheetId="12" hidden="1">{#N/A,#N/A,TRUE,"Cover";#N/A,#N/A,TRUE,"Conts";#N/A,#N/A,TRUE,"VOS";#N/A,#N/A,TRUE,"Warrington";#N/A,#N/A,TRUE,"Widnes"}</definedName>
    <definedName name="wtwt" hidden="1">{#N/A,#N/A,TRUE,"Cover";#N/A,#N/A,TRUE,"Conts";#N/A,#N/A,TRUE,"VOS";#N/A,#N/A,TRUE,"Warrington";#N/A,#N/A,TRUE,"Widnes"}</definedName>
    <definedName name="wtwy" localSheetId="9" hidden="1">{#N/A,#N/A,TRUE,"Cover";#N/A,#N/A,TRUE,"Conts";#N/A,#N/A,TRUE,"VOS";#N/A,#N/A,TRUE,"Warrington";#N/A,#N/A,TRUE,"Widnes"}</definedName>
    <definedName name="wtwy" localSheetId="12" hidden="1">{#N/A,#N/A,TRUE,"Cover";#N/A,#N/A,TRUE,"Conts";#N/A,#N/A,TRUE,"VOS";#N/A,#N/A,TRUE,"Warrington";#N/A,#N/A,TRUE,"Widnes"}</definedName>
    <definedName name="wtwy" hidden="1">{#N/A,#N/A,TRUE,"Cover";#N/A,#N/A,TRUE,"Conts";#N/A,#N/A,TRUE,"VOS";#N/A,#N/A,TRUE,"Warrington";#N/A,#N/A,TRUE,"Widnes"}</definedName>
    <definedName name="www" localSheetId="9" hidden="1">{#N/A,#N/A,TRUE,"Cover";#N/A,#N/A,TRUE,"Conts";#N/A,#N/A,TRUE,"VOS";#N/A,#N/A,TRUE,"Warrington";#N/A,#N/A,TRUE,"Widnes"}</definedName>
    <definedName name="www" localSheetId="12" hidden="1">{#N/A,#N/A,TRUE,"Cover";#N/A,#N/A,TRUE,"Conts";#N/A,#N/A,TRUE,"VOS";#N/A,#N/A,TRUE,"Warrington";#N/A,#N/A,TRUE,"Widnes"}</definedName>
    <definedName name="www" hidden="1">{#N/A,#N/A,TRUE,"Cover";#N/A,#N/A,TRUE,"Conts";#N/A,#N/A,TRUE,"VOS";#N/A,#N/A,TRUE,"Warrington";#N/A,#N/A,TRUE,"Widnes"}</definedName>
    <definedName name="wwwww" localSheetId="9" hidden="1">{#N/A,#N/A,TRUE,"Cover";#N/A,#N/A,TRUE,"Conts";#N/A,#N/A,TRUE,"VOS";#N/A,#N/A,TRUE,"Warrington";#N/A,#N/A,TRUE,"Widnes"}</definedName>
    <definedName name="wwwww" localSheetId="12" hidden="1">{#N/A,#N/A,TRUE,"Cover";#N/A,#N/A,TRUE,"Conts";#N/A,#N/A,TRUE,"VOS";#N/A,#N/A,TRUE,"Warrington";#N/A,#N/A,TRUE,"Widnes"}</definedName>
    <definedName name="wwwww" hidden="1">{#N/A,#N/A,TRUE,"Cover";#N/A,#N/A,TRUE,"Conts";#N/A,#N/A,TRUE,"VOS";#N/A,#N/A,TRUE,"Warrington";#N/A,#N/A,TRUE,"Widnes"}</definedName>
    <definedName name="wwwwwwwww" localSheetId="9" hidden="1">#REF!</definedName>
    <definedName name="wwwwwwwww" hidden="1">#REF!</definedName>
    <definedName name="wy7u7y" localSheetId="9" hidden="1">{#N/A,#N/A,TRUE,"Cover";#N/A,#N/A,TRUE,"Conts";#N/A,#N/A,TRUE,"VOS";#N/A,#N/A,TRUE,"Warrington";#N/A,#N/A,TRUE,"Widnes"}</definedName>
    <definedName name="wy7u7y" localSheetId="12" hidden="1">{#N/A,#N/A,TRUE,"Cover";#N/A,#N/A,TRUE,"Conts";#N/A,#N/A,TRUE,"VOS";#N/A,#N/A,TRUE,"Warrington";#N/A,#N/A,TRUE,"Widnes"}</definedName>
    <definedName name="wy7u7y" hidden="1">{#N/A,#N/A,TRUE,"Cover";#N/A,#N/A,TRUE,"Conts";#N/A,#N/A,TRUE,"VOS";#N/A,#N/A,TRUE,"Warrington";#N/A,#N/A,TRUE,"Widnes"}</definedName>
    <definedName name="XWALL_XWALL">'[48]#REF'!$AM$191</definedName>
    <definedName name="yes" localSheetId="9" hidden="1">{#N/A,#N/A,TRUE,"Front";#N/A,#N/A,TRUE,"Simple Letter";#N/A,#N/A,TRUE,"Inside";#N/A,#N/A,TRUE,"Contents";#N/A,#N/A,TRUE,"Basis";#N/A,#N/A,TRUE,"Inclusions";#N/A,#N/A,TRUE,"Exclusions";#N/A,#N/A,TRUE,"Areas";#N/A,#N/A,TRUE,"Summary";#N/A,#N/A,TRUE,"Detail"}</definedName>
    <definedName name="yes" localSheetId="12"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9" hidden="1">{#N/A,#N/A,TRUE,"Cover";#N/A,#N/A,TRUE,"Conts";#N/A,#N/A,TRUE,"VOS";#N/A,#N/A,TRUE,"Warrington";#N/A,#N/A,TRUE,"Widnes"}</definedName>
    <definedName name="yhrsh" localSheetId="12" hidden="1">{#N/A,#N/A,TRUE,"Cover";#N/A,#N/A,TRUE,"Conts";#N/A,#N/A,TRUE,"VOS";#N/A,#N/A,TRUE,"Warrington";#N/A,#N/A,TRUE,"Widnes"}</definedName>
    <definedName name="yhrsh" hidden="1">{#N/A,#N/A,TRUE,"Cover";#N/A,#N/A,TRUE,"Conts";#N/A,#N/A,TRUE,"VOS";#N/A,#N/A,TRUE,"Warrington";#N/A,#N/A,TRUE,"Widnes"}</definedName>
    <definedName name="ykhljkdggzsf" localSheetId="9" hidden="1">{#N/A,#N/A,TRUE,"Cover";#N/A,#N/A,TRUE,"Conts";#N/A,#N/A,TRUE,"VOS";#N/A,#N/A,TRUE,"Warrington";#N/A,#N/A,TRUE,"Widnes"}</definedName>
    <definedName name="ykhljkdggzsf" localSheetId="12" hidden="1">{#N/A,#N/A,TRUE,"Cover";#N/A,#N/A,TRUE,"Conts";#N/A,#N/A,TRUE,"VOS";#N/A,#N/A,TRUE,"Warrington";#N/A,#N/A,TRUE,"Widnes"}</definedName>
    <definedName name="ykhljkdggzsf" hidden="1">{#N/A,#N/A,TRUE,"Cover";#N/A,#N/A,TRUE,"Conts";#N/A,#N/A,TRUE,"VOS";#N/A,#N/A,TRUE,"Warrington";#N/A,#N/A,TRUE,"Widnes"}</definedName>
    <definedName name="ykkllylulf" localSheetId="9" hidden="1">{#N/A,#N/A,TRUE,"Cover";#N/A,#N/A,TRUE,"Conts";#N/A,#N/A,TRUE,"VOS";#N/A,#N/A,TRUE,"Warrington";#N/A,#N/A,TRUE,"Widnes"}</definedName>
    <definedName name="ykkllylulf" localSheetId="12" hidden="1">{#N/A,#N/A,TRUE,"Cover";#N/A,#N/A,TRUE,"Conts";#N/A,#N/A,TRUE,"VOS";#N/A,#N/A,TRUE,"Warrington";#N/A,#N/A,TRUE,"Widnes"}</definedName>
    <definedName name="ykkllylulf" hidden="1">{#N/A,#N/A,TRUE,"Cover";#N/A,#N/A,TRUE,"Conts";#N/A,#N/A,TRUE,"VOS";#N/A,#N/A,TRUE,"Warrington";#N/A,#N/A,TRUE,"Widnes"}</definedName>
    <definedName name="yrtyet" localSheetId="9" hidden="1">{#N/A,#N/A,TRUE,"Cover";#N/A,#N/A,TRUE,"Conts";#N/A,#N/A,TRUE,"VOS";#N/A,#N/A,TRUE,"Warrington";#N/A,#N/A,TRUE,"Widnes"}</definedName>
    <definedName name="yrtyet" localSheetId="12" hidden="1">{#N/A,#N/A,TRUE,"Cover";#N/A,#N/A,TRUE,"Conts";#N/A,#N/A,TRUE,"VOS";#N/A,#N/A,TRUE,"Warrington";#N/A,#N/A,TRUE,"Widnes"}</definedName>
    <definedName name="yrtyet" hidden="1">{#N/A,#N/A,TRUE,"Cover";#N/A,#N/A,TRUE,"Conts";#N/A,#N/A,TRUE,"VOS";#N/A,#N/A,TRUE,"Warrington";#N/A,#N/A,TRUE,"Widnes"}</definedName>
    <definedName name="yry" localSheetId="9" hidden="1">{#N/A,#N/A,TRUE,"Cover";#N/A,#N/A,TRUE,"Conts";#N/A,#N/A,TRUE,"VOS";#N/A,#N/A,TRUE,"Warrington";#N/A,#N/A,TRUE,"Widnes"}</definedName>
    <definedName name="yry" localSheetId="12" hidden="1">{#N/A,#N/A,TRUE,"Cover";#N/A,#N/A,TRUE,"Conts";#N/A,#N/A,TRUE,"VOS";#N/A,#N/A,TRUE,"Warrington";#N/A,#N/A,TRUE,"Widnes"}</definedName>
    <definedName name="yry" hidden="1">{#N/A,#N/A,TRUE,"Cover";#N/A,#N/A,TRUE,"Conts";#N/A,#N/A,TRUE,"VOS";#N/A,#N/A,TRUE,"Warrington";#N/A,#N/A,TRUE,"Widnes"}</definedName>
    <definedName name="yt" localSheetId="9" hidden="1">{#N/A,#N/A,TRUE,"Cover";#N/A,#N/A,TRUE,"Conts";#N/A,#N/A,TRUE,"VOS";#N/A,#N/A,TRUE,"Warrington";#N/A,#N/A,TRUE,"Widnes"}</definedName>
    <definedName name="yt" localSheetId="12" hidden="1">{#N/A,#N/A,TRUE,"Cover";#N/A,#N/A,TRUE,"Conts";#N/A,#N/A,TRUE,"VOS";#N/A,#N/A,TRUE,"Warrington";#N/A,#N/A,TRUE,"Widnes"}</definedName>
    <definedName name="yt" hidden="1">{#N/A,#N/A,TRUE,"Cover";#N/A,#N/A,TRUE,"Conts";#N/A,#N/A,TRUE,"VOS";#N/A,#N/A,TRUE,"Warrington";#N/A,#N/A,TRUE,"Widnes"}</definedName>
    <definedName name="ytjtyjre" localSheetId="9" hidden="1">{#N/A,#N/A,TRUE,"Cover";#N/A,#N/A,TRUE,"Conts";#N/A,#N/A,TRUE,"VOS";#N/A,#N/A,TRUE,"Warrington";#N/A,#N/A,TRUE,"Widnes"}</definedName>
    <definedName name="ytjtyjre" localSheetId="12" hidden="1">{#N/A,#N/A,TRUE,"Cover";#N/A,#N/A,TRUE,"Conts";#N/A,#N/A,TRUE,"VOS";#N/A,#N/A,TRUE,"Warrington";#N/A,#N/A,TRUE,"Widnes"}</definedName>
    <definedName name="ytjtyjre" hidden="1">{#N/A,#N/A,TRUE,"Cover";#N/A,#N/A,TRUE,"Conts";#N/A,#N/A,TRUE,"VOS";#N/A,#N/A,TRUE,"Warrington";#N/A,#N/A,TRUE,"Widnes"}</definedName>
    <definedName name="ytuloioio" localSheetId="9" hidden="1">{#N/A,#N/A,TRUE,"Cover";#N/A,#N/A,TRUE,"Conts";#N/A,#N/A,TRUE,"VOS";#N/A,#N/A,TRUE,"Warrington";#N/A,#N/A,TRUE,"Widnes"}</definedName>
    <definedName name="ytuloioio" localSheetId="12" hidden="1">{#N/A,#N/A,TRUE,"Cover";#N/A,#N/A,TRUE,"Conts";#N/A,#N/A,TRUE,"VOS";#N/A,#N/A,TRUE,"Warrington";#N/A,#N/A,TRUE,"Widnes"}</definedName>
    <definedName name="ytuloioio" hidden="1">{#N/A,#N/A,TRUE,"Cover";#N/A,#N/A,TRUE,"Conts";#N/A,#N/A,TRUE,"VOS";#N/A,#N/A,TRUE,"Warrington";#N/A,#N/A,TRUE,"Widnes"}</definedName>
    <definedName name="yuti7i78o" localSheetId="9" hidden="1">{#N/A,#N/A,TRUE,"Cover";#N/A,#N/A,TRUE,"Conts";#N/A,#N/A,TRUE,"VOS";#N/A,#N/A,TRUE,"Warrington";#N/A,#N/A,TRUE,"Widnes"}</definedName>
    <definedName name="yuti7i78o" localSheetId="12" hidden="1">{#N/A,#N/A,TRUE,"Cover";#N/A,#N/A,TRUE,"Conts";#N/A,#N/A,TRUE,"VOS";#N/A,#N/A,TRUE,"Warrington";#N/A,#N/A,TRUE,"Widnes"}</definedName>
    <definedName name="yuti7i78o" hidden="1">{#N/A,#N/A,TRUE,"Cover";#N/A,#N/A,TRUE,"Conts";#N/A,#N/A,TRUE,"VOS";#N/A,#N/A,TRUE,"Warrington";#N/A,#N/A,TRUE,"Widnes"}</definedName>
    <definedName name="yyy" localSheetId="9" hidden="1">{#N/A,#N/A,TRUE,"Cover";#N/A,#N/A,TRUE,"Conts";#N/A,#N/A,TRUE,"VOS";#N/A,#N/A,TRUE,"Warrington";#N/A,#N/A,TRUE,"Widnes"}</definedName>
    <definedName name="yyy" localSheetId="12" hidden="1">{#N/A,#N/A,TRUE,"Cover";#N/A,#N/A,TRUE,"Conts";#N/A,#N/A,TRUE,"VOS";#N/A,#N/A,TRUE,"Warrington";#N/A,#N/A,TRUE,"Widnes"}</definedName>
    <definedName name="yyy" hidden="1">{#N/A,#N/A,TRUE,"Cover";#N/A,#N/A,TRUE,"Conts";#N/A,#N/A,TRUE,"VOS";#N/A,#N/A,TRUE,"Warrington";#N/A,#N/A,TRUE,"Widnes"}</definedName>
    <definedName name="Z_0C509CAE_4B28_497F_9463_E056D87AE422_.wvu.Rows" localSheetId="9" hidden="1">[24]Micro!#REF!</definedName>
    <definedName name="Z_0C509CAE_4B28_497F_9463_E056D87AE422_.wvu.Rows" hidden="1">[24]Micro!#REF!</definedName>
    <definedName name="Z_0E5612F1_1C5C_4147_BE42_908BDE0B1405_.wvu.FilterData" localSheetId="9" hidden="1">#REF!</definedName>
    <definedName name="Z_0E5612F1_1C5C_4147_BE42_908BDE0B1405_.wvu.FilterData" hidden="1">#REF!</definedName>
    <definedName name="Z_0E5612F1_1C5C_4147_BE42_908BDE0B1405_.wvu.PrintTitles" localSheetId="9" hidden="1">#REF!</definedName>
    <definedName name="Z_0E5612F1_1C5C_4147_BE42_908BDE0B1405_.wvu.PrintTitles" hidden="1">#REF!</definedName>
    <definedName name="Z_5A4CDE39_BC84_48C0_8208_6970E7A71896_.wvu.Cols" hidden="1">'[49]GM &amp; TA'!$F:$F,'[49]GM &amp; TA'!$G:$G,'[49]GM &amp; TA'!$I:$T</definedName>
    <definedName name="Z_64FBE21F_D610_4122_B662_C1CA556F0E6B_.wvu.Rows" hidden="1">[24]Macro!$9:$47,[24]Macro!$49:$49</definedName>
    <definedName name="Z_821080B5_A53F_46D5_A7A8_C550E9A6DB8E_.wvu.Rows" localSheetId="9" hidden="1">'[24]Scaff-Rose'!#REF!</definedName>
    <definedName name="Z_821080B5_A53F_46D5_A7A8_C550E9A6DB8E_.wvu.Rows" hidden="1">'[24]Scaff-Rose'!#REF!</definedName>
    <definedName name="Z_893D3CDD_E6EC_4FBE_9F4B_7C063AADDAA3_.wvu.FilterData" localSheetId="9" hidden="1">#REF!</definedName>
    <definedName name="Z_893D3CDD_E6EC_4FBE_9F4B_7C063AADDAA3_.wvu.FilterData" hidden="1">#REF!</definedName>
    <definedName name="Z_893D3CDD_E6EC_4FBE_9F4B_7C063AADDAA3_.wvu.PrintTitles" localSheetId="9" hidden="1">#REF!</definedName>
    <definedName name="Z_893D3CDD_E6EC_4FBE_9F4B_7C063AADDAA3_.wvu.PrintTitles" hidden="1">#REF!</definedName>
    <definedName name="Z_893D3CDD_E6EC_4FBE_9F4B_7C063AADDAA3_.wvu.Rows" localSheetId="9" hidden="1">#REF!</definedName>
    <definedName name="Z_893D3CDD_E6EC_4FBE_9F4B_7C063AADDAA3_.wvu.Rows" hidden="1">#REF!</definedName>
    <definedName name="Z_89FC4C3A_6586_42BA_B0E6_F0959042E6A0_.wvu.Rows" localSheetId="9" hidden="1">'[24]Scaff-Rose'!#REF!</definedName>
    <definedName name="Z_89FC4C3A_6586_42BA_B0E6_F0959042E6A0_.wvu.Rows" hidden="1">'[24]Scaff-Rose'!#REF!</definedName>
    <definedName name="Z_8FCC9949_BB10_48DD_835F_9D6E68B3AE12_.wvu.PrintTitles" localSheetId="9" hidden="1">#REF!</definedName>
    <definedName name="Z_8FCC9949_BB10_48DD_835F_9D6E68B3AE12_.wvu.PrintTitles" hidden="1">#REF!</definedName>
    <definedName name="Z_8FCC9949_BB10_48DD_835F_9D6E68B3AE12_.wvu.Rows" localSheetId="9" hidden="1">'[49]GM &amp; TA'!#REF!,'[49]GM &amp; TA'!#REF!</definedName>
    <definedName name="Z_8FCC9949_BB10_48DD_835F_9D6E68B3AE12_.wvu.Rows" hidden="1">'[49]GM &amp; TA'!#REF!,'[49]GM &amp; TA'!#REF!</definedName>
    <definedName name="Z_911FCEE4_2CBF_4A90_9E55_ED72CBEECF9A_.wvu.FilterData" localSheetId="9" hidden="1">#REF!</definedName>
    <definedName name="Z_911FCEE4_2CBF_4A90_9E55_ED72CBEECF9A_.wvu.FilterData" hidden="1">#REF!</definedName>
    <definedName name="Z_C4987C22_A4BC_4088_8093_02A2E532FBED_.wvu.FilterData" localSheetId="9" hidden="1">#REF!</definedName>
    <definedName name="Z_C4987C22_A4BC_4088_8093_02A2E532FBED_.wvu.FilterData" hidden="1">#REF!</definedName>
    <definedName name="Z_C4987C22_A4BC_4088_8093_02A2E532FBED_.wvu.PrintTitles" localSheetId="9" hidden="1">#REF!</definedName>
    <definedName name="Z_C4987C22_A4BC_4088_8093_02A2E532FBED_.wvu.PrintTitles" hidden="1">#REF!</definedName>
    <definedName name="Z_E61184E6_4A82_48AD_BD46_AD03682B9E61_.wvu.Rows" localSheetId="9" hidden="1">[24]Micro!#REF!</definedName>
    <definedName name="Z_E61184E6_4A82_48AD_BD46_AD03682B9E61_.wvu.Rows" hidden="1">[24]Micro!#REF!</definedName>
    <definedName name="Z_F8A287BF_980C_4986_B08C_54EAB9AA17CB_.wvu.FilterData" localSheetId="9" hidden="1">#REF!</definedName>
    <definedName name="Z_F8A287BF_980C_4986_B08C_54EAB9AA17CB_.wvu.FilterData" hidden="1">#REF!</definedName>
    <definedName name="Z_F8A287BF_980C_4986_B08C_54EAB9AA17CB_.wvu.PrintTitles" localSheetId="9" hidden="1">#REF!</definedName>
    <definedName name="Z_F8A287BF_980C_4986_B08C_54EAB9AA17CB_.wvu.PrintTitles" hidden="1">#REF!</definedName>
    <definedName name="zaed" localSheetId="9" hidden="1">{#N/A,#N/A,TRUE,"Cover";#N/A,#N/A,TRUE,"Conts";#N/A,#N/A,TRUE,"VOS";#N/A,#N/A,TRUE,"Warrington";#N/A,#N/A,TRUE,"Widnes"}</definedName>
    <definedName name="zaed" localSheetId="12" hidden="1">{#N/A,#N/A,TRUE,"Cover";#N/A,#N/A,TRUE,"Conts";#N/A,#N/A,TRUE,"VOS";#N/A,#N/A,TRUE,"Warrington";#N/A,#N/A,TRUE,"Widnes"}</definedName>
    <definedName name="zaed" hidden="1">{#N/A,#N/A,TRUE,"Cover";#N/A,#N/A,TRUE,"Conts";#N/A,#N/A,TRUE,"VOS";#N/A,#N/A,TRUE,"Warrington";#N/A,#N/A,TRUE,"Widnes"}</definedName>
    <definedName name="ZBDZBDFB" localSheetId="9" hidden="1">{#N/A,#N/A,TRUE,"Cover";#N/A,#N/A,TRUE,"Conts";#N/A,#N/A,TRUE,"VOS";#N/A,#N/A,TRUE,"Warrington";#N/A,#N/A,TRUE,"Widnes"}</definedName>
    <definedName name="ZBDZBDFB" localSheetId="12" hidden="1">{#N/A,#N/A,TRUE,"Cover";#N/A,#N/A,TRUE,"Conts";#N/A,#N/A,TRUE,"VOS";#N/A,#N/A,TRUE,"Warrington";#N/A,#N/A,TRUE,"Widnes"}</definedName>
    <definedName name="ZBDZBDFB" hidden="1">{#N/A,#N/A,TRUE,"Cover";#N/A,#N/A,TRUE,"Conts";#N/A,#N/A,TRUE,"VOS";#N/A,#N/A,TRUE,"Warrington";#N/A,#N/A,TRUE,"Widnes"}</definedName>
    <definedName name="zse" localSheetId="9" hidden="1">{#N/A,#N/A,FALSE,"SumG";#N/A,#N/A,FALSE,"ElecG";#N/A,#N/A,FALSE,"MechG";#N/A,#N/A,FALSE,"GeotG";#N/A,#N/A,FALSE,"PrcsG";#N/A,#N/A,FALSE,"TunnG";#N/A,#N/A,FALSE,"CivlG";#N/A,#N/A,FALSE,"NtwkG";#N/A,#N/A,FALSE,"EstgG";#N/A,#N/A,FALSE,"PEngG"}</definedName>
    <definedName name="zse" localSheetId="12"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9" hidden="1">{#N/A,#N/A,TRUE,"Cover";#N/A,#N/A,TRUE,"Conts";#N/A,#N/A,TRUE,"VOS";#N/A,#N/A,TRUE,"Warrington";#N/A,#N/A,TRUE,"Widnes"}</definedName>
    <definedName name="zxdvzdv" localSheetId="12" hidden="1">{#N/A,#N/A,TRUE,"Cover";#N/A,#N/A,TRUE,"Conts";#N/A,#N/A,TRUE,"VOS";#N/A,#N/A,TRUE,"Warrington";#N/A,#N/A,TRUE,"Widnes"}</definedName>
    <definedName name="zxdvzdv" hidden="1">{#N/A,#N/A,TRUE,"Cover";#N/A,#N/A,TRUE,"Conts";#N/A,#N/A,TRUE,"VOS";#N/A,#N/A,TRUE,"Warrington";#N/A,#N/A,TRUE,"Widnes"}</definedName>
    <definedName name="ZZ">'[26]DET.ENGG.PROG'!$A$1:$Q$23</definedName>
    <definedName name="zzz" localSheetId="9" hidden="1">{#N/A,#N/A,TRUE,"Cover";#N/A,#N/A,TRUE,"Conts";#N/A,#N/A,TRUE,"VOS";#N/A,#N/A,TRUE,"Warrington";#N/A,#N/A,TRUE,"Widnes"}</definedName>
    <definedName name="zzz" localSheetId="12"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5" i="38" l="1"/>
  <c r="F95" i="38" s="1"/>
  <c r="C69" i="20"/>
  <c r="F69" i="20" s="1"/>
  <c r="D10" i="32"/>
  <c r="J15" i="11"/>
  <c r="H15" i="11"/>
  <c r="O15" i="2"/>
  <c r="O16" i="2" s="1"/>
  <c r="J15" i="2"/>
  <c r="H15" i="2"/>
  <c r="C48" i="47"/>
  <c r="D47" i="47"/>
  <c r="E47" i="47" s="1"/>
  <c r="B47" i="47"/>
  <c r="AH98" i="1"/>
  <c r="AH99" i="1"/>
  <c r="AH100" i="1"/>
  <c r="AH101" i="1"/>
  <c r="AH97" i="1"/>
  <c r="Q98" i="1"/>
  <c r="Q99" i="1"/>
  <c r="Q100" i="1"/>
  <c r="Q101" i="1"/>
  <c r="Q97" i="1"/>
  <c r="AG98" i="1"/>
  <c r="AG99" i="1"/>
  <c r="AG100" i="1"/>
  <c r="AG101" i="1"/>
  <c r="AG97" i="1"/>
  <c r="AF98" i="1"/>
  <c r="AF99" i="1"/>
  <c r="AF100" i="1"/>
  <c r="AF101" i="1"/>
  <c r="AF97" i="1"/>
  <c r="X98" i="1"/>
  <c r="X99" i="1"/>
  <c r="X100" i="1"/>
  <c r="X101" i="1"/>
  <c r="X97" i="1"/>
  <c r="S98" i="1"/>
  <c r="S99" i="1"/>
  <c r="S100" i="1"/>
  <c r="S101" i="1"/>
  <c r="S97" i="1"/>
  <c r="R98" i="1"/>
  <c r="R99" i="1"/>
  <c r="R100" i="1"/>
  <c r="R101" i="1"/>
  <c r="R97" i="1"/>
  <c r="S12" i="64"/>
  <c r="S11" i="64"/>
  <c r="S10" i="64"/>
  <c r="S9" i="64"/>
  <c r="S8" i="64"/>
  <c r="S7" i="64"/>
  <c r="S6" i="64"/>
  <c r="S5" i="64"/>
  <c r="C68" i="20"/>
  <c r="F68" i="20" s="1"/>
  <c r="C94" i="38"/>
  <c r="F94" i="38" s="1"/>
  <c r="M15" i="11"/>
  <c r="H14" i="11"/>
  <c r="L15" i="11"/>
  <c r="L16" i="11"/>
  <c r="M16" i="11" s="1"/>
  <c r="I7" i="42"/>
  <c r="E10" i="32"/>
  <c r="E5" i="27"/>
  <c r="D46" i="47"/>
  <c r="C67" i="20"/>
  <c r="F67" i="20" s="1"/>
  <c r="D45" i="47"/>
  <c r="O7" i="25"/>
  <c r="C93" i="38"/>
  <c r="F93" i="38" s="1"/>
  <c r="C22" i="21"/>
  <c r="C66" i="20"/>
  <c r="F66" i="20" s="1"/>
  <c r="C92" i="38"/>
  <c r="F92" i="38" s="1"/>
  <c r="H14" i="2"/>
  <c r="D44" i="47"/>
  <c r="I1" i="39"/>
  <c r="E4" i="19"/>
  <c r="E5" i="19"/>
  <c r="E6" i="19"/>
  <c r="E7" i="19"/>
  <c r="G15" i="19"/>
  <c r="C65" i="20"/>
  <c r="F65" i="20" s="1"/>
  <c r="D6" i="42"/>
  <c r="B6" i="42"/>
  <c r="C9" i="27"/>
  <c r="H27" i="25"/>
  <c r="D43" i="47"/>
  <c r="C91" i="38"/>
  <c r="F91" i="38" s="1"/>
  <c r="T10" i="12"/>
  <c r="T11" i="12"/>
  <c r="T12" i="12"/>
  <c r="V12" i="12" s="1"/>
  <c r="T13" i="12"/>
  <c r="V13" i="12" s="1"/>
  <c r="T14" i="12"/>
  <c r="V14" i="12" s="1"/>
  <c r="T15" i="12"/>
  <c r="V15" i="12" s="1"/>
  <c r="T9" i="12"/>
  <c r="H4" i="42"/>
  <c r="N14" i="11" l="1"/>
  <c r="Q14" i="2"/>
  <c r="D42" i="47" l="1"/>
  <c r="F10" i="25"/>
  <c r="F9" i="25"/>
  <c r="F8" i="25"/>
  <c r="F6" i="25"/>
  <c r="F5" i="25"/>
  <c r="E5" i="25"/>
  <c r="E4" i="25"/>
  <c r="C90" i="38"/>
  <c r="F90" i="38" s="1"/>
  <c r="K36" i="38"/>
  <c r="J36" i="38"/>
  <c r="H36" i="38"/>
  <c r="G36" i="38"/>
  <c r="F36" i="38"/>
  <c r="E36" i="38"/>
  <c r="L35" i="38"/>
  <c r="I35" i="38"/>
  <c r="L34" i="38"/>
  <c r="I34" i="38"/>
  <c r="D34" i="38"/>
  <c r="L33" i="38"/>
  <c r="L36" i="38" s="1"/>
  <c r="I33" i="38"/>
  <c r="D33" i="38" s="1"/>
  <c r="D32" i="38"/>
  <c r="D31" i="38"/>
  <c r="K25" i="38"/>
  <c r="H25" i="38"/>
  <c r="G25" i="38"/>
  <c r="F25" i="38"/>
  <c r="E25" i="38"/>
  <c r="I24" i="38"/>
  <c r="D24" i="38"/>
  <c r="J24" i="38" s="1"/>
  <c r="L24" i="38" s="1"/>
  <c r="L23" i="38"/>
  <c r="I23" i="38"/>
  <c r="D23" i="38"/>
  <c r="L22" i="38"/>
  <c r="I22" i="38"/>
  <c r="D22" i="38" s="1"/>
  <c r="I21" i="38"/>
  <c r="D21" i="38"/>
  <c r="J21" i="38" s="1"/>
  <c r="L21" i="38" s="1"/>
  <c r="I20" i="38"/>
  <c r="D20" i="38" s="1"/>
  <c r="J20" i="38" s="1"/>
  <c r="L20" i="38" s="1"/>
  <c r="I19" i="38"/>
  <c r="D19" i="38"/>
  <c r="J19" i="38" s="1"/>
  <c r="L19" i="38" s="1"/>
  <c r="I18" i="38"/>
  <c r="D18" i="38" s="1"/>
  <c r="J18" i="38" s="1"/>
  <c r="L18" i="38" s="1"/>
  <c r="I17" i="38"/>
  <c r="D17" i="38"/>
  <c r="J17" i="38" s="1"/>
  <c r="L17" i="38" s="1"/>
  <c r="I16" i="38"/>
  <c r="D16" i="38" s="1"/>
  <c r="J16" i="38" s="1"/>
  <c r="L16" i="38" s="1"/>
  <c r="I15" i="38"/>
  <c r="D15" i="38" s="1"/>
  <c r="J15" i="38" s="1"/>
  <c r="L15" i="38" s="1"/>
  <c r="I14" i="38"/>
  <c r="D14" i="38" s="1"/>
  <c r="I13" i="38"/>
  <c r="F8" i="38"/>
  <c r="F7" i="38"/>
  <c r="F6" i="38"/>
  <c r="F5" i="38"/>
  <c r="I25" i="38" l="1"/>
  <c r="D36" i="38"/>
  <c r="I36" i="38"/>
  <c r="D25" i="38"/>
  <c r="J14" i="38"/>
  <c r="L14" i="38" s="1"/>
  <c r="J13" i="38"/>
  <c r="J25" i="38" l="1"/>
  <c r="L13" i="38"/>
  <c r="L25" i="38" s="1"/>
  <c r="I23" i="40" l="1"/>
  <c r="B69" i="40"/>
  <c r="B70" i="40" s="1"/>
  <c r="D41" i="47" l="1"/>
  <c r="N14" i="21" l="1"/>
  <c r="M14" i="21"/>
  <c r="P14" i="21" s="1"/>
  <c r="N13" i="21"/>
  <c r="M13" i="21"/>
  <c r="N12" i="21" s="1"/>
  <c r="O15" i="21"/>
  <c r="J23" i="40" l="1"/>
  <c r="J24" i="40"/>
  <c r="J25" i="40"/>
  <c r="J26" i="40"/>
  <c r="J27" i="40"/>
  <c r="J28" i="40"/>
  <c r="J29" i="40"/>
  <c r="J30" i="40"/>
  <c r="J31" i="40"/>
  <c r="J32" i="40"/>
  <c r="J33" i="40"/>
  <c r="J34" i="40"/>
  <c r="J35" i="40"/>
  <c r="J36" i="40"/>
  <c r="J37" i="40"/>
  <c r="J38" i="40"/>
  <c r="J39" i="40"/>
  <c r="J40" i="40"/>
  <c r="I24" i="40"/>
  <c r="I25" i="40"/>
  <c r="I26" i="40"/>
  <c r="I27" i="40"/>
  <c r="I28" i="40"/>
  <c r="I29" i="40"/>
  <c r="I30" i="40"/>
  <c r="I31" i="40"/>
  <c r="I32" i="40"/>
  <c r="I33" i="40"/>
  <c r="I34" i="40"/>
  <c r="I35" i="40"/>
  <c r="I36" i="40"/>
  <c r="I37" i="40"/>
  <c r="I38" i="40"/>
  <c r="I39" i="40"/>
  <c r="I40" i="40"/>
  <c r="C63" i="20" l="1"/>
  <c r="F63" i="20" s="1"/>
  <c r="C89" i="38"/>
  <c r="F89" i="38" s="1"/>
  <c r="C61" i="20" l="1"/>
  <c r="F61" i="20" s="1"/>
  <c r="C62" i="20"/>
  <c r="F62" i="20" s="1"/>
  <c r="C88" i="38"/>
  <c r="F88" i="38" s="1"/>
  <c r="D40" i="47"/>
  <c r="M15" i="21" l="1"/>
  <c r="K3" i="40" l="1"/>
  <c r="E2" i="25"/>
  <c r="C87" i="38" l="1"/>
  <c r="F87" i="38"/>
  <c r="I45" i="38"/>
  <c r="I44" i="38"/>
  <c r="D39" i="47" l="1"/>
  <c r="N15" i="21"/>
  <c r="L15" i="21"/>
  <c r="K15" i="21"/>
  <c r="M16" i="21" s="1"/>
  <c r="L16" i="21" l="1"/>
  <c r="O16" i="21"/>
  <c r="C60" i="20"/>
  <c r="F60" i="20" s="1"/>
  <c r="D38" i="47" l="1"/>
  <c r="Z3" i="43" l="1"/>
  <c r="H6" i="11"/>
  <c r="H7" i="11"/>
  <c r="H8" i="11"/>
  <c r="H9" i="11"/>
  <c r="H10" i="11"/>
  <c r="H11" i="11"/>
  <c r="H12" i="11"/>
  <c r="H13" i="11"/>
  <c r="N13" i="11" s="1"/>
  <c r="H5" i="11"/>
  <c r="H13" i="2"/>
  <c r="H7" i="2"/>
  <c r="H8" i="2"/>
  <c r="H9" i="2"/>
  <c r="H10" i="2"/>
  <c r="H11" i="2"/>
  <c r="H12" i="2"/>
  <c r="Q12" i="2" s="1"/>
  <c r="H6" i="2"/>
  <c r="F2" i="25"/>
  <c r="L2" i="25" s="1"/>
  <c r="F4" i="25"/>
  <c r="C86" i="38"/>
  <c r="F86" i="38"/>
  <c r="Q13" i="2" l="1"/>
  <c r="K15" i="12"/>
  <c r="C85" i="38"/>
  <c r="F85" i="38" s="1"/>
  <c r="C59" i="20"/>
  <c r="F59" i="20" s="1"/>
  <c r="D37" i="47"/>
  <c r="C58" i="20"/>
  <c r="F58" i="20" s="1"/>
  <c r="C84" i="38"/>
  <c r="F84" i="38" s="1"/>
  <c r="D36" i="47"/>
  <c r="C83" i="38"/>
  <c r="F83" i="38" s="1"/>
  <c r="C57" i="20"/>
  <c r="F57" i="20" s="1"/>
  <c r="D35" i="47"/>
  <c r="K14" i="12"/>
  <c r="K13" i="12"/>
  <c r="G14" i="12"/>
  <c r="H14" i="12"/>
  <c r="J14" i="12"/>
  <c r="Y14" i="12" s="1"/>
  <c r="C56" i="20"/>
  <c r="F56" i="20" s="1"/>
  <c r="D34" i="47"/>
  <c r="C82" i="38"/>
  <c r="F82" i="38" s="1"/>
  <c r="I10" i="42"/>
  <c r="N11" i="11"/>
  <c r="N6" i="11"/>
  <c r="N12" i="11"/>
  <c r="Q11" i="2"/>
  <c r="AE6" i="28"/>
  <c r="J23" i="20" s="1"/>
  <c r="C81" i="38"/>
  <c r="F81" i="38" s="1"/>
  <c r="C55" i="20"/>
  <c r="F55" i="20" s="1"/>
  <c r="D33" i="47"/>
  <c r="C54" i="20"/>
  <c r="K59" i="25"/>
  <c r="K58" i="25"/>
  <c r="D32" i="47"/>
  <c r="C80" i="38"/>
  <c r="AB3" i="43"/>
  <c r="C21" i="42"/>
  <c r="I4" i="42"/>
  <c r="J4" i="42"/>
  <c r="Y3" i="12"/>
  <c r="G13" i="12"/>
  <c r="H13" i="12"/>
  <c r="W9" i="12"/>
  <c r="AA9" i="12"/>
  <c r="W10" i="12"/>
  <c r="W11" i="12"/>
  <c r="C53" i="20"/>
  <c r="F53" i="20" s="1"/>
  <c r="D31" i="47"/>
  <c r="C79" i="38"/>
  <c r="C78" i="38"/>
  <c r="W36" i="41"/>
  <c r="W35" i="41"/>
  <c r="W34" i="41"/>
  <c r="W33" i="41"/>
  <c r="W30" i="41"/>
  <c r="W29" i="41"/>
  <c r="W28" i="41"/>
  <c r="W27" i="41"/>
  <c r="W26" i="41"/>
  <c r="W21" i="41"/>
  <c r="W20" i="41"/>
  <c r="W24" i="41"/>
  <c r="C52" i="20"/>
  <c r="D30" i="47"/>
  <c r="C51" i="20"/>
  <c r="D29" i="47"/>
  <c r="C77" i="38"/>
  <c r="F27" i="19"/>
  <c r="C50" i="20"/>
  <c r="F50" i="20" s="1"/>
  <c r="D28" i="47"/>
  <c r="K60" i="25" l="1"/>
  <c r="F54" i="20"/>
  <c r="F80" i="38"/>
  <c r="J13" i="12"/>
  <c r="Y13" i="12" s="1"/>
  <c r="F79" i="38"/>
  <c r="F78" i="38"/>
  <c r="F51" i="20"/>
  <c r="F77" i="38"/>
  <c r="I11" i="42"/>
  <c r="C76" i="38" l="1"/>
  <c r="F76" i="38" s="1"/>
  <c r="K12" i="12" l="1"/>
  <c r="C49" i="20" l="1"/>
  <c r="F49" i="20" s="1"/>
  <c r="D27" i="47"/>
  <c r="C75" i="38" l="1"/>
  <c r="F75" i="38" s="1"/>
  <c r="N10" i="11"/>
  <c r="C74" i="38"/>
  <c r="F74" i="38" s="1"/>
  <c r="C48" i="20" l="1"/>
  <c r="F48" i="20" s="1"/>
  <c r="C10" i="32" l="1"/>
  <c r="B10" i="32"/>
  <c r="B26" i="47"/>
  <c r="B27" i="47" s="1"/>
  <c r="B28" i="47" s="1"/>
  <c r="B29" i="47" s="1"/>
  <c r="B30" i="47" s="1"/>
  <c r="B31" i="47" s="1"/>
  <c r="B32" i="47" s="1"/>
  <c r="B33" i="47" s="1"/>
  <c r="B34" i="47" s="1"/>
  <c r="B35" i="47" s="1"/>
  <c r="B36" i="47" s="1"/>
  <c r="B37" i="47" s="1"/>
  <c r="B38" i="47" s="1"/>
  <c r="B39" i="47" s="1"/>
  <c r="B40" i="47" s="1"/>
  <c r="B41" i="47" s="1"/>
  <c r="B42" i="47" s="1"/>
  <c r="B43" i="47" s="1"/>
  <c r="B44" i="47" s="1"/>
  <c r="B45" i="47" s="1"/>
  <c r="B46" i="47" s="1"/>
  <c r="I15" i="42" l="1"/>
  <c r="I16" i="42"/>
  <c r="C73" i="38" l="1"/>
  <c r="F73" i="38" s="1"/>
  <c r="C47" i="20"/>
  <c r="F47" i="20" s="1"/>
  <c r="Q10" i="2" l="1"/>
  <c r="I3" i="40" l="1"/>
  <c r="J3" i="40"/>
  <c r="I4" i="40"/>
  <c r="J4" i="40"/>
  <c r="K4" i="40"/>
  <c r="I5" i="40"/>
  <c r="J5" i="40"/>
  <c r="K5" i="40"/>
  <c r="I6" i="40"/>
  <c r="J6" i="40"/>
  <c r="K6" i="40"/>
  <c r="I7" i="40"/>
  <c r="J7" i="40"/>
  <c r="K7" i="40"/>
  <c r="I8" i="40"/>
  <c r="J8" i="40"/>
  <c r="K8" i="40"/>
  <c r="I9" i="40"/>
  <c r="J9" i="40"/>
  <c r="K9" i="40"/>
  <c r="I10" i="40"/>
  <c r="J10" i="40"/>
  <c r="K10" i="40"/>
  <c r="I11" i="40"/>
  <c r="J11" i="40"/>
  <c r="K11" i="40"/>
  <c r="I12" i="40"/>
  <c r="J12" i="40"/>
  <c r="K12" i="40"/>
  <c r="I13" i="40"/>
  <c r="J13" i="40"/>
  <c r="K13" i="40"/>
  <c r="I14" i="40"/>
  <c r="J14" i="40"/>
  <c r="K14" i="40"/>
  <c r="I15" i="40"/>
  <c r="J15" i="40"/>
  <c r="K15" i="40"/>
  <c r="I16" i="40"/>
  <c r="J16" i="40"/>
  <c r="K16" i="40"/>
  <c r="I17" i="40"/>
  <c r="J17" i="40"/>
  <c r="K17" i="40"/>
  <c r="I18" i="40"/>
  <c r="J18" i="40"/>
  <c r="K18" i="40"/>
  <c r="I19" i="40"/>
  <c r="J19" i="40"/>
  <c r="K19" i="40"/>
  <c r="I20" i="40"/>
  <c r="J20" i="40"/>
  <c r="K20" i="40"/>
  <c r="D8" i="47"/>
  <c r="D24" i="47"/>
  <c r="D23" i="47"/>
  <c r="D22" i="47"/>
  <c r="D21" i="47"/>
  <c r="D20" i="47"/>
  <c r="D19" i="47"/>
  <c r="D18" i="47"/>
  <c r="D17" i="47"/>
  <c r="D16" i="47"/>
  <c r="D15" i="47"/>
  <c r="D14" i="47"/>
  <c r="D13" i="47"/>
  <c r="D12" i="47"/>
  <c r="D11" i="47"/>
  <c r="D10" i="47"/>
  <c r="D9" i="47"/>
  <c r="D7" i="47"/>
  <c r="D6" i="47"/>
  <c r="E6" i="47" s="1"/>
  <c r="Y4" i="28"/>
  <c r="C46" i="20"/>
  <c r="F46" i="20" s="1"/>
  <c r="C72" i="38"/>
  <c r="F72" i="38" s="1"/>
  <c r="E7" i="47" l="1"/>
  <c r="E8" i="47" s="1"/>
  <c r="E9" i="47" s="1"/>
  <c r="E10" i="47" s="1"/>
  <c r="E11" i="47" s="1"/>
  <c r="E12" i="47" s="1"/>
  <c r="E13" i="47" s="1"/>
  <c r="E14" i="47" s="1"/>
  <c r="E15" i="47" s="1"/>
  <c r="E16" i="47" s="1"/>
  <c r="E17" i="47" s="1"/>
  <c r="E18" i="47" s="1"/>
  <c r="E19" i="47" s="1"/>
  <c r="E20" i="47" s="1"/>
  <c r="E21" i="47" s="1"/>
  <c r="E22" i="47" s="1"/>
  <c r="E23" i="47" s="1"/>
  <c r="E24" i="47" s="1"/>
  <c r="C45" i="20" l="1"/>
  <c r="F45" i="20" s="1"/>
  <c r="K11" i="12"/>
  <c r="C71" i="38" l="1"/>
  <c r="F71" i="38" s="1"/>
  <c r="C70" i="38" l="1"/>
  <c r="F70" i="38" s="1"/>
  <c r="C44" i="20"/>
  <c r="F44" i="20" s="1"/>
  <c r="G20" i="25"/>
  <c r="G23" i="25" l="1"/>
  <c r="C43" i="20"/>
  <c r="F43" i="20" s="1"/>
  <c r="C69" i="38"/>
  <c r="F69" i="38" s="1"/>
  <c r="N9" i="11"/>
  <c r="N8" i="11"/>
  <c r="Q9" i="2"/>
  <c r="Q8" i="2"/>
  <c r="P34" i="38"/>
  <c r="C42" i="20"/>
  <c r="F42" i="20" s="1"/>
  <c r="G25" i="25" l="1"/>
  <c r="C68" i="38" l="1"/>
  <c r="F68" i="38" s="1"/>
  <c r="L17" i="11" l="1"/>
  <c r="L18" i="11" s="1"/>
  <c r="C41" i="20"/>
  <c r="F41" i="20" s="1"/>
  <c r="C67" i="38"/>
  <c r="F67" i="38" s="1"/>
  <c r="L44" i="11" l="1"/>
  <c r="L46" i="11" s="1"/>
  <c r="C40" i="20"/>
  <c r="F40" i="20" s="1"/>
  <c r="C66" i="38"/>
  <c r="F66" i="38" s="1"/>
  <c r="F5" i="27" l="1"/>
  <c r="C65" i="38" l="1"/>
  <c r="F65" i="38" s="1"/>
  <c r="K10" i="12"/>
  <c r="C38" i="20"/>
  <c r="F38" i="20" s="1"/>
  <c r="J5" i="27" l="1"/>
  <c r="G13" i="19"/>
  <c r="G14" i="19"/>
  <c r="Q7" i="2"/>
  <c r="C64" i="38" l="1"/>
  <c r="F64" i="38" s="1"/>
  <c r="C37" i="20" l="1"/>
  <c r="F37" i="20" s="1"/>
  <c r="C63" i="38" l="1"/>
  <c r="F63" i="38" s="1"/>
  <c r="C62" i="38" l="1"/>
  <c r="F62" i="38" s="1"/>
  <c r="F4" i="11" l="1"/>
  <c r="N4" i="11"/>
  <c r="O4" i="11" s="1"/>
  <c r="C4" i="2"/>
  <c r="C5" i="2" l="1"/>
  <c r="F5" i="11"/>
  <c r="B1" i="2"/>
  <c r="D4" i="2" s="1"/>
  <c r="B1" i="11"/>
  <c r="J14" i="11" s="1"/>
  <c r="N7" i="11"/>
  <c r="N5" i="11"/>
  <c r="J12" i="11" l="1"/>
  <c r="J11" i="11"/>
  <c r="J13" i="11"/>
  <c r="J9" i="11"/>
  <c r="J10" i="11"/>
  <c r="J8" i="11"/>
  <c r="J4" i="11"/>
  <c r="D5" i="2"/>
  <c r="C6" i="2"/>
  <c r="D5" i="11"/>
  <c r="D17" i="11"/>
  <c r="D6" i="11"/>
  <c r="D15" i="11"/>
  <c r="D16" i="11"/>
  <c r="D19" i="11"/>
  <c r="D4" i="11"/>
  <c r="D7" i="11"/>
  <c r="D8" i="11"/>
  <c r="D20" i="11"/>
  <c r="D9" i="11"/>
  <c r="D18" i="11"/>
  <c r="D21" i="11"/>
  <c r="D10" i="11"/>
  <c r="D11" i="11"/>
  <c r="D12" i="11"/>
  <c r="D13" i="11"/>
  <c r="D14" i="11"/>
  <c r="D22" i="11"/>
  <c r="C36" i="20"/>
  <c r="F36" i="20" s="1"/>
  <c r="C7" i="2" l="1"/>
  <c r="D6" i="2"/>
  <c r="C8" i="2" l="1"/>
  <c r="D7" i="2"/>
  <c r="I17" i="42"/>
  <c r="C9" i="2" l="1"/>
  <c r="D8" i="2"/>
  <c r="W5" i="41"/>
  <c r="C10" i="2" l="1"/>
  <c r="D9" i="2"/>
  <c r="C35" i="20"/>
  <c r="F35" i="20" s="1"/>
  <c r="C11" i="2" l="1"/>
  <c r="D10" i="2"/>
  <c r="C61" i="38"/>
  <c r="F61" i="38" s="1"/>
  <c r="C60" i="38"/>
  <c r="F60" i="38" s="1"/>
  <c r="C12" i="2" l="1"/>
  <c r="D11" i="2"/>
  <c r="W37" i="41"/>
  <c r="T34" i="41"/>
  <c r="T33" i="41"/>
  <c r="W32" i="41"/>
  <c r="T32" i="41"/>
  <c r="W31" i="41"/>
  <c r="T31" i="41"/>
  <c r="T30" i="41"/>
  <c r="T29" i="41"/>
  <c r="T28" i="41"/>
  <c r="T27" i="41"/>
  <c r="T26" i="41"/>
  <c r="W25" i="41"/>
  <c r="T25" i="41"/>
  <c r="T24" i="41"/>
  <c r="W23" i="41"/>
  <c r="T23" i="41"/>
  <c r="W22" i="41"/>
  <c r="T22" i="41"/>
  <c r="T21" i="41"/>
  <c r="T20" i="41"/>
  <c r="T19" i="41"/>
  <c r="T18" i="41"/>
  <c r="W17" i="41"/>
  <c r="T17" i="41"/>
  <c r="W16" i="41"/>
  <c r="T16" i="41"/>
  <c r="W15" i="41"/>
  <c r="T15" i="41"/>
  <c r="W14" i="41"/>
  <c r="T14" i="41"/>
  <c r="W13" i="41"/>
  <c r="T13" i="41"/>
  <c r="W12" i="41"/>
  <c r="T12" i="41"/>
  <c r="W11" i="41"/>
  <c r="T11" i="41"/>
  <c r="W10" i="41"/>
  <c r="T10" i="41"/>
  <c r="W9" i="41"/>
  <c r="T9" i="41"/>
  <c r="W8" i="41"/>
  <c r="T8" i="41"/>
  <c r="W7" i="41"/>
  <c r="T7" i="41"/>
  <c r="W6" i="41"/>
  <c r="T6" i="41"/>
  <c r="T5" i="41"/>
  <c r="W4" i="41"/>
  <c r="T4" i="41"/>
  <c r="T3" i="41"/>
  <c r="W3" i="41"/>
  <c r="W2" i="41"/>
  <c r="T2" i="41"/>
  <c r="C13" i="2" l="1"/>
  <c r="D12" i="2"/>
  <c r="C33" i="20"/>
  <c r="C34" i="20"/>
  <c r="F34" i="20" s="1"/>
  <c r="H9" i="12"/>
  <c r="G9" i="12"/>
  <c r="J9" i="12" l="1"/>
  <c r="C14" i="2"/>
  <c r="D13" i="2"/>
  <c r="M18" i="38"/>
  <c r="O3" i="40"/>
  <c r="C59" i="38"/>
  <c r="F59" i="38" s="1"/>
  <c r="Z9" i="12" l="1"/>
  <c r="AB9" i="12"/>
  <c r="C15" i="2"/>
  <c r="D14" i="2"/>
  <c r="O5" i="40"/>
  <c r="C16" i="2" l="1"/>
  <c r="D15" i="2"/>
  <c r="F33" i="20"/>
  <c r="G33" i="20" s="1"/>
  <c r="C17" i="2" l="1"/>
  <c r="D16" i="2"/>
  <c r="Q5" i="2"/>
  <c r="V14" i="38"/>
  <c r="Y13" i="38"/>
  <c r="X13" i="38"/>
  <c r="U14" i="38"/>
  <c r="C18" i="2" l="1"/>
  <c r="D17" i="2"/>
  <c r="O71" i="1"/>
  <c r="O70" i="1"/>
  <c r="O69" i="1"/>
  <c r="O68" i="1"/>
  <c r="O67" i="1"/>
  <c r="U70" i="1"/>
  <c r="C19" i="2" l="1"/>
  <c r="D18" i="2"/>
  <c r="C58" i="38"/>
  <c r="F58" i="38" s="1"/>
  <c r="G58" i="38" s="1"/>
  <c r="C32" i="20"/>
  <c r="F32" i="20" s="1"/>
  <c r="G32" i="20" s="1"/>
  <c r="C20" i="2" l="1"/>
  <c r="D19" i="2"/>
  <c r="U15" i="38"/>
  <c r="C21" i="2" l="1"/>
  <c r="D21" i="2" s="1"/>
  <c r="D20" i="2"/>
  <c r="C31" i="20"/>
  <c r="F31" i="20" s="1"/>
  <c r="G31" i="20" s="1"/>
  <c r="C57" i="38"/>
  <c r="F57" i="38" s="1"/>
  <c r="G57" i="38" s="1"/>
  <c r="M13" i="38" l="1"/>
  <c r="M17" i="38"/>
  <c r="N17" i="38"/>
  <c r="Q6" i="2" l="1"/>
  <c r="C56" i="38" l="1"/>
  <c r="F56" i="38" s="1"/>
  <c r="G56" i="38" s="1"/>
  <c r="C30" i="20"/>
  <c r="F30" i="20" s="1"/>
  <c r="G30" i="20" s="1"/>
  <c r="AD1" i="1" l="1"/>
  <c r="Y15" i="38"/>
  <c r="C29" i="20" l="1"/>
  <c r="F29" i="20" s="1"/>
  <c r="G29" i="20" s="1"/>
  <c r="C55" i="38"/>
  <c r="F55" i="38" s="1"/>
  <c r="G55" i="38" s="1"/>
  <c r="G22" i="25" l="1"/>
  <c r="H22" i="25"/>
  <c r="I22" i="25" s="1"/>
  <c r="L22" i="25"/>
  <c r="I5" i="42" l="1"/>
  <c r="J5" i="42"/>
  <c r="I6" i="42"/>
  <c r="J6" i="42"/>
  <c r="J7" i="42"/>
  <c r="I8" i="42"/>
  <c r="J8" i="42"/>
  <c r="I9" i="42"/>
  <c r="J9" i="42"/>
  <c r="J10" i="42"/>
  <c r="J11" i="42"/>
  <c r="I14" i="42"/>
  <c r="J14" i="42"/>
  <c r="J15" i="42"/>
  <c r="J16" i="42"/>
  <c r="J17" i="42"/>
  <c r="I18" i="42"/>
  <c r="J18" i="42"/>
  <c r="I19" i="42"/>
  <c r="J19" i="42"/>
  <c r="I20" i="42"/>
  <c r="J20" i="42"/>
  <c r="D16" i="42"/>
  <c r="D12" i="42" l="1"/>
  <c r="D13" i="42"/>
  <c r="D14" i="42"/>
  <c r="D10" i="42"/>
  <c r="D15" i="42"/>
  <c r="D11" i="42"/>
  <c r="D21" i="42" l="1"/>
  <c r="C41" i="21"/>
  <c r="C20" i="21"/>
  <c r="C23" i="21" s="1"/>
  <c r="C6" i="19" l="1"/>
  <c r="C3" i="19" s="1"/>
  <c r="C5" i="19"/>
  <c r="C4" i="19"/>
  <c r="N38" i="6"/>
  <c r="O38" i="6"/>
  <c r="P38" i="6"/>
  <c r="Q38" i="6"/>
  <c r="R38" i="6"/>
  <c r="S38" i="6"/>
  <c r="T38" i="6"/>
  <c r="N15" i="6"/>
  <c r="O15" i="6"/>
  <c r="P15" i="6"/>
  <c r="Q15" i="6"/>
  <c r="R15" i="6"/>
  <c r="S15" i="6"/>
  <c r="T15" i="6"/>
  <c r="B2" i="6"/>
  <c r="B33" i="6" s="1"/>
  <c r="A4" i="11"/>
  <c r="B10" i="6" l="1"/>
  <c r="E3" i="19"/>
  <c r="K47" i="2" l="1"/>
  <c r="Q4" i="2"/>
  <c r="F4" i="2" l="1"/>
  <c r="F5" i="2" s="1"/>
  <c r="F6" i="2" l="1"/>
  <c r="D26" i="47" l="1"/>
  <c r="K2" i="39"/>
  <c r="D25" i="47"/>
  <c r="E25" i="47" s="1"/>
  <c r="O17" i="2"/>
  <c r="O18" i="2" s="1"/>
  <c r="E26" i="47" l="1"/>
  <c r="E27" i="47" s="1"/>
  <c r="E28" i="47" s="1"/>
  <c r="E29" i="47" s="1"/>
  <c r="E30" i="47" s="1"/>
  <c r="E31" i="47" s="1"/>
  <c r="E32" i="47" s="1"/>
  <c r="E33" i="47" s="1"/>
  <c r="E34" i="47" s="1"/>
  <c r="E35" i="47" s="1"/>
  <c r="E36" i="47" s="1"/>
  <c r="E37" i="47" s="1"/>
  <c r="E38" i="47" s="1"/>
  <c r="E39" i="47" s="1"/>
  <c r="E40" i="47" s="1"/>
  <c r="E41" i="47" s="1"/>
  <c r="E42" i="47" s="1"/>
  <c r="E43" i="47" s="1"/>
  <c r="E44" i="47" s="1"/>
  <c r="E45" i="47" s="1"/>
  <c r="E46" i="47" s="1"/>
  <c r="C28" i="20"/>
  <c r="F28" i="20" s="1"/>
  <c r="G28" i="20" s="1"/>
  <c r="C54" i="38"/>
  <c r="F54" i="38" s="1"/>
  <c r="C19" i="21"/>
  <c r="C18" i="21"/>
  <c r="C17" i="21"/>
  <c r="C16" i="21"/>
  <c r="C21" i="21"/>
  <c r="W22" i="12" l="1"/>
  <c r="J19" i="12" l="1"/>
  <c r="AB24" i="6" l="1"/>
  <c r="P50" i="6"/>
  <c r="W17" i="12" l="1"/>
  <c r="L8" i="25" l="1"/>
  <c r="G8" i="25"/>
  <c r="H8" i="25"/>
  <c r="I8" i="25" s="1"/>
  <c r="H39" i="25" l="1"/>
  <c r="G39" i="25"/>
  <c r="R16" i="38" l="1"/>
  <c r="Y16" i="38"/>
  <c r="V16" i="38"/>
  <c r="U16" i="38"/>
  <c r="T16" i="38"/>
  <c r="S16" i="38"/>
  <c r="V15" i="38"/>
  <c r="T15" i="38"/>
  <c r="S15" i="38"/>
  <c r="R15" i="38"/>
  <c r="S13" i="38"/>
  <c r="T13" i="38"/>
  <c r="U13" i="38"/>
  <c r="V13" i="38"/>
  <c r="R13" i="38"/>
  <c r="G46" i="25" l="1"/>
  <c r="D43" i="21" l="1"/>
  <c r="W16" i="12" l="1"/>
  <c r="AH3" i="12" l="1"/>
  <c r="J9" i="27" l="1"/>
  <c r="U3" i="12" l="1"/>
  <c r="L11" i="25" l="1"/>
  <c r="W13" i="38" l="1"/>
  <c r="X16" i="38"/>
  <c r="X15" i="38"/>
  <c r="W15" i="38"/>
  <c r="W16" i="38"/>
  <c r="W14" i="38" l="1"/>
  <c r="X14" i="38"/>
  <c r="N14" i="38"/>
  <c r="M14" i="38"/>
  <c r="M16" i="38"/>
  <c r="G5" i="25" l="1"/>
  <c r="AG92" i="1" s="1"/>
  <c r="H5" i="25"/>
  <c r="L5" i="25"/>
  <c r="G6" i="25"/>
  <c r="AG93" i="1" s="1"/>
  <c r="H6" i="25"/>
  <c r="I6" i="25" s="1"/>
  <c r="L6" i="25"/>
  <c r="G7" i="25"/>
  <c r="H7" i="25"/>
  <c r="I7" i="25" s="1"/>
  <c r="L7" i="25"/>
  <c r="AC92" i="1"/>
  <c r="AD92" i="1"/>
  <c r="AE92" i="1"/>
  <c r="AF92" i="1"/>
  <c r="AC93" i="1"/>
  <c r="AD93" i="1"/>
  <c r="AE93" i="1"/>
  <c r="AF93" i="1"/>
  <c r="X92" i="1"/>
  <c r="X93" i="1"/>
  <c r="W92" i="1"/>
  <c r="W93" i="1"/>
  <c r="AH93" i="1" l="1"/>
  <c r="AH92" i="1"/>
  <c r="I5" i="25"/>
  <c r="S6" i="1" l="1"/>
  <c r="AA12" i="12" l="1"/>
  <c r="R20" i="40" l="1"/>
  <c r="Q20" i="40"/>
  <c r="P20" i="40"/>
  <c r="O20" i="40"/>
  <c r="M20" i="40"/>
  <c r="L20" i="40"/>
  <c r="R19" i="40"/>
  <c r="P38" i="31" s="1"/>
  <c r="Q19" i="40"/>
  <c r="O38" i="31" s="1"/>
  <c r="P19" i="40"/>
  <c r="N38" i="31" s="1"/>
  <c r="O19" i="40"/>
  <c r="M38" i="31" s="1"/>
  <c r="M19" i="40"/>
  <c r="I38" i="31" s="1"/>
  <c r="L19" i="40"/>
  <c r="H38" i="31" s="1"/>
  <c r="G38" i="31"/>
  <c r="F38" i="31"/>
  <c r="E38" i="31"/>
  <c r="R18" i="40"/>
  <c r="P36" i="31" s="1"/>
  <c r="Q18" i="40"/>
  <c r="O36" i="31" s="1"/>
  <c r="P18" i="40"/>
  <c r="N36" i="31" s="1"/>
  <c r="O18" i="40"/>
  <c r="M36" i="31" s="1"/>
  <c r="M18" i="40"/>
  <c r="I36" i="31" s="1"/>
  <c r="L18" i="40"/>
  <c r="H36" i="31" s="1"/>
  <c r="G36" i="31"/>
  <c r="F36" i="31"/>
  <c r="E36" i="31"/>
  <c r="R17" i="40"/>
  <c r="P34" i="31" s="1"/>
  <c r="Q17" i="40"/>
  <c r="O34" i="31" s="1"/>
  <c r="P17" i="40"/>
  <c r="N34" i="31" s="1"/>
  <c r="O17" i="40"/>
  <c r="M34" i="31" s="1"/>
  <c r="M17" i="40"/>
  <c r="I34" i="31" s="1"/>
  <c r="L17" i="40"/>
  <c r="H34" i="31" s="1"/>
  <c r="G34" i="31"/>
  <c r="F34" i="31"/>
  <c r="E34" i="31"/>
  <c r="R16" i="40"/>
  <c r="P32" i="31" s="1"/>
  <c r="Q16" i="40"/>
  <c r="O32" i="31" s="1"/>
  <c r="P16" i="40"/>
  <c r="N32" i="31" s="1"/>
  <c r="O16" i="40"/>
  <c r="M32" i="31" s="1"/>
  <c r="M16" i="40"/>
  <c r="I32" i="31" s="1"/>
  <c r="L16" i="40"/>
  <c r="H32" i="31" s="1"/>
  <c r="G32" i="31"/>
  <c r="F32" i="31"/>
  <c r="E32" i="31"/>
  <c r="R15" i="40"/>
  <c r="P30" i="31" s="1"/>
  <c r="Q15" i="40"/>
  <c r="O30" i="31" s="1"/>
  <c r="P15" i="40"/>
  <c r="N30" i="31" s="1"/>
  <c r="O15" i="40"/>
  <c r="M30" i="31" s="1"/>
  <c r="M15" i="40"/>
  <c r="I30" i="31" s="1"/>
  <c r="L15" i="40"/>
  <c r="H30" i="31" s="1"/>
  <c r="G30" i="31"/>
  <c r="F30" i="31"/>
  <c r="E30" i="31"/>
  <c r="R14" i="40"/>
  <c r="P28" i="31" s="1"/>
  <c r="Q14" i="40"/>
  <c r="O28" i="31" s="1"/>
  <c r="P14" i="40"/>
  <c r="N28" i="31" s="1"/>
  <c r="O14" i="40"/>
  <c r="M28" i="31" s="1"/>
  <c r="M14" i="40"/>
  <c r="I28" i="31" s="1"/>
  <c r="L14" i="40"/>
  <c r="H28" i="31" s="1"/>
  <c r="G28" i="31"/>
  <c r="F28" i="31"/>
  <c r="E28" i="31"/>
  <c r="R13" i="40"/>
  <c r="P26" i="31" s="1"/>
  <c r="Q13" i="40"/>
  <c r="O26" i="31" s="1"/>
  <c r="P13" i="40"/>
  <c r="N26" i="31" s="1"/>
  <c r="O13" i="40"/>
  <c r="M26" i="31" s="1"/>
  <c r="M13" i="40"/>
  <c r="I26" i="31" s="1"/>
  <c r="L13" i="40"/>
  <c r="H26" i="31" s="1"/>
  <c r="G26" i="31"/>
  <c r="G25" i="31" s="1"/>
  <c r="F26" i="31"/>
  <c r="E26" i="31"/>
  <c r="R12" i="40"/>
  <c r="P24" i="31" s="1"/>
  <c r="Q12" i="40"/>
  <c r="O24" i="31" s="1"/>
  <c r="P12" i="40"/>
  <c r="N24" i="31" s="1"/>
  <c r="O12" i="40"/>
  <c r="M24" i="31" s="1"/>
  <c r="M12" i="40"/>
  <c r="I24" i="31" s="1"/>
  <c r="L12" i="40"/>
  <c r="H24" i="31" s="1"/>
  <c r="G24" i="31"/>
  <c r="F24" i="31"/>
  <c r="E24" i="31"/>
  <c r="R11" i="40"/>
  <c r="P22" i="31" s="1"/>
  <c r="Q11" i="40"/>
  <c r="O22" i="31" s="1"/>
  <c r="P11" i="40"/>
  <c r="N22" i="31" s="1"/>
  <c r="O11" i="40"/>
  <c r="M22" i="31" s="1"/>
  <c r="M11" i="40"/>
  <c r="I22" i="31" s="1"/>
  <c r="L11" i="40"/>
  <c r="H22" i="31" s="1"/>
  <c r="G22" i="31"/>
  <c r="F22" i="31"/>
  <c r="E22" i="31"/>
  <c r="R10" i="40"/>
  <c r="P20" i="31" s="1"/>
  <c r="Q10" i="40"/>
  <c r="O20" i="31" s="1"/>
  <c r="P10" i="40"/>
  <c r="N20" i="31" s="1"/>
  <c r="O10" i="40"/>
  <c r="M20" i="31" s="1"/>
  <c r="M10" i="40"/>
  <c r="I20" i="31" s="1"/>
  <c r="L10" i="40"/>
  <c r="H20" i="31" s="1"/>
  <c r="G20" i="31"/>
  <c r="F20" i="31"/>
  <c r="E20" i="31"/>
  <c r="R9" i="40"/>
  <c r="P18" i="31" s="1"/>
  <c r="Q9" i="40"/>
  <c r="O18" i="31" s="1"/>
  <c r="P9" i="40"/>
  <c r="N18" i="31" s="1"/>
  <c r="O9" i="40"/>
  <c r="M18" i="31" s="1"/>
  <c r="M9" i="40"/>
  <c r="I18" i="31" s="1"/>
  <c r="L9" i="40"/>
  <c r="H18" i="31" s="1"/>
  <c r="G18" i="31"/>
  <c r="F18" i="31"/>
  <c r="E18" i="31"/>
  <c r="R8" i="40"/>
  <c r="P16" i="31" s="1"/>
  <c r="Q8" i="40"/>
  <c r="O16" i="31" s="1"/>
  <c r="P8" i="40"/>
  <c r="N16" i="31" s="1"/>
  <c r="O8" i="40"/>
  <c r="M16" i="31" s="1"/>
  <c r="M8" i="40"/>
  <c r="I16" i="31" s="1"/>
  <c r="L8" i="40"/>
  <c r="H16" i="31" s="1"/>
  <c r="G16" i="31"/>
  <c r="F16" i="31"/>
  <c r="E16" i="31"/>
  <c r="R7" i="40"/>
  <c r="P14" i="31" s="1"/>
  <c r="Q7" i="40"/>
  <c r="O14" i="31" s="1"/>
  <c r="P7" i="40"/>
  <c r="N14" i="31" s="1"/>
  <c r="O7" i="40"/>
  <c r="M14" i="31" s="1"/>
  <c r="M7" i="40"/>
  <c r="I14" i="31" s="1"/>
  <c r="L7" i="40"/>
  <c r="H14" i="31" s="1"/>
  <c r="G14" i="31"/>
  <c r="F14" i="31"/>
  <c r="E14" i="31"/>
  <c r="R6" i="40"/>
  <c r="P12" i="31" s="1"/>
  <c r="Q6" i="40"/>
  <c r="O12" i="31" s="1"/>
  <c r="P6" i="40"/>
  <c r="N12" i="31" s="1"/>
  <c r="O6" i="40"/>
  <c r="M12" i="31" s="1"/>
  <c r="M6" i="40"/>
  <c r="I12" i="31" s="1"/>
  <c r="L6" i="40"/>
  <c r="H12" i="31" s="1"/>
  <c r="G12" i="31"/>
  <c r="G11" i="31" s="1"/>
  <c r="F12" i="31"/>
  <c r="E12" i="31"/>
  <c r="R5" i="40"/>
  <c r="P10" i="31" s="1"/>
  <c r="Q5" i="40"/>
  <c r="O10" i="31" s="1"/>
  <c r="P5" i="40"/>
  <c r="N10" i="31" s="1"/>
  <c r="M10" i="31"/>
  <c r="M5" i="40"/>
  <c r="I10" i="31" s="1"/>
  <c r="L5" i="40"/>
  <c r="H10" i="31" s="1"/>
  <c r="G10" i="31"/>
  <c r="G9" i="31" s="1"/>
  <c r="G13" i="1" s="1"/>
  <c r="F10" i="31"/>
  <c r="E10" i="31"/>
  <c r="E9" i="31" s="1"/>
  <c r="R4" i="40"/>
  <c r="P8" i="31" s="1"/>
  <c r="P7" i="31" s="1"/>
  <c r="Q4" i="40"/>
  <c r="O8" i="31" s="1"/>
  <c r="O7" i="31" s="1"/>
  <c r="P4" i="40"/>
  <c r="N8" i="31" s="1"/>
  <c r="N7" i="31" s="1"/>
  <c r="O4" i="40"/>
  <c r="M8" i="31" s="1"/>
  <c r="M7" i="31" s="1"/>
  <c r="M4" i="40"/>
  <c r="I8" i="31" s="1"/>
  <c r="I7" i="31" s="1"/>
  <c r="L4" i="40"/>
  <c r="H8" i="31" s="1"/>
  <c r="H7" i="31" s="1"/>
  <c r="G8" i="31"/>
  <c r="G7" i="31" s="1"/>
  <c r="F8" i="31"/>
  <c r="F7" i="31" s="1"/>
  <c r="E8" i="31"/>
  <c r="E7" i="31" s="1"/>
  <c r="R3" i="40"/>
  <c r="Q3" i="40"/>
  <c r="P3" i="40"/>
  <c r="M3" i="40"/>
  <c r="L3" i="40"/>
  <c r="Y14" i="38" l="1"/>
  <c r="S14" i="38"/>
  <c r="T14" i="38"/>
  <c r="R14" i="38"/>
  <c r="G50" i="25" l="1"/>
  <c r="G51" i="25"/>
  <c r="G52" i="25"/>
  <c r="G40" i="25"/>
  <c r="G49" i="25"/>
  <c r="H40" i="25"/>
  <c r="I40" i="25" s="1"/>
  <c r="H41" i="25"/>
  <c r="I41" i="25" s="1"/>
  <c r="H42" i="25"/>
  <c r="I42" i="25" s="1"/>
  <c r="H43" i="25"/>
  <c r="I43" i="25" s="1"/>
  <c r="H44" i="25"/>
  <c r="I44" i="25" s="1"/>
  <c r="H45" i="25"/>
  <c r="I45" i="25" s="1"/>
  <c r="H46" i="25"/>
  <c r="I46" i="25" s="1"/>
  <c r="H47" i="25"/>
  <c r="I47" i="25" s="1"/>
  <c r="H48" i="25"/>
  <c r="I48" i="25" s="1"/>
  <c r="H49" i="25"/>
  <c r="I49" i="25" s="1"/>
  <c r="H50" i="25"/>
  <c r="I50" i="25" s="1"/>
  <c r="H51" i="25"/>
  <c r="I51" i="25" s="1"/>
  <c r="H52" i="25"/>
  <c r="I52" i="25" s="1"/>
  <c r="G48" i="25"/>
  <c r="G47" i="25"/>
  <c r="G45" i="25"/>
  <c r="G44" i="25"/>
  <c r="G43" i="25"/>
  <c r="G42" i="25"/>
  <c r="G41" i="25"/>
  <c r="L40" i="25"/>
  <c r="L41" i="25"/>
  <c r="L42" i="25"/>
  <c r="L43" i="25"/>
  <c r="L44" i="25"/>
  <c r="L45" i="25"/>
  <c r="L46" i="25"/>
  <c r="L47" i="25"/>
  <c r="L48" i="25"/>
  <c r="L49" i="25"/>
  <c r="L50" i="25"/>
  <c r="L51" i="25"/>
  <c r="L52" i="25"/>
  <c r="AA10" i="12" l="1"/>
  <c r="H25" i="25" l="1"/>
  <c r="I25" i="25" s="1"/>
  <c r="L25" i="25"/>
  <c r="G26" i="25"/>
  <c r="H26" i="25"/>
  <c r="I26" i="25" s="1"/>
  <c r="L26" i="25"/>
  <c r="G27" i="25"/>
  <c r="I27" i="25"/>
  <c r="L27" i="25"/>
  <c r="G28" i="25"/>
  <c r="H28" i="25"/>
  <c r="I28" i="25" s="1"/>
  <c r="L28" i="25"/>
  <c r="G29" i="25"/>
  <c r="H29" i="25"/>
  <c r="I29" i="25" s="1"/>
  <c r="L29" i="25"/>
  <c r="G30" i="25"/>
  <c r="H30" i="25"/>
  <c r="I30" i="25" s="1"/>
  <c r="L30" i="25"/>
  <c r="G31" i="25"/>
  <c r="H31" i="25"/>
  <c r="I31" i="25" s="1"/>
  <c r="L31" i="25"/>
  <c r="G32" i="25"/>
  <c r="H32" i="25"/>
  <c r="I32" i="25" s="1"/>
  <c r="L32" i="25"/>
  <c r="G33" i="25"/>
  <c r="H33" i="25"/>
  <c r="I33" i="25" s="1"/>
  <c r="L33" i="25"/>
  <c r="G34" i="25"/>
  <c r="H34" i="25"/>
  <c r="I34" i="25" s="1"/>
  <c r="L34" i="25"/>
  <c r="G35" i="25"/>
  <c r="H35" i="25"/>
  <c r="I35" i="25" s="1"/>
  <c r="L35" i="25"/>
  <c r="G36" i="25"/>
  <c r="H36" i="25"/>
  <c r="I36" i="25" s="1"/>
  <c r="L36" i="25"/>
  <c r="G37" i="25"/>
  <c r="H37" i="25"/>
  <c r="I37" i="25" s="1"/>
  <c r="L37" i="25"/>
  <c r="G38" i="25"/>
  <c r="H38" i="25"/>
  <c r="I38" i="25" s="1"/>
  <c r="L38" i="25"/>
  <c r="I39" i="25"/>
  <c r="L39" i="25"/>
  <c r="AB3" i="12" l="1"/>
  <c r="O5" i="11" l="1"/>
  <c r="O6" i="11" s="1"/>
  <c r="O7" i="11" s="1"/>
  <c r="O8" i="11" s="1"/>
  <c r="O9" i="11" s="1"/>
  <c r="O10" i="11" s="1"/>
  <c r="O11" i="11" s="1"/>
  <c r="O12" i="11" s="1"/>
  <c r="O13" i="11" s="1"/>
  <c r="O14" i="11" s="1"/>
  <c r="D26" i="21" l="1"/>
  <c r="A26" i="1" l="1"/>
  <c r="A25" i="1"/>
  <c r="A24" i="1"/>
  <c r="A23" i="1"/>
  <c r="A22" i="1"/>
  <c r="A21" i="1"/>
  <c r="A20" i="1"/>
  <c r="A19" i="1"/>
  <c r="C2" i="39"/>
  <c r="J41" i="31" l="1"/>
  <c r="D39" i="31"/>
  <c r="D40" i="31"/>
  <c r="P35" i="31"/>
  <c r="V26" i="1" s="1"/>
  <c r="O35" i="31"/>
  <c r="U26" i="1" s="1"/>
  <c r="N35" i="31"/>
  <c r="R26" i="1" s="1"/>
  <c r="M35" i="31"/>
  <c r="Q26" i="1" s="1"/>
  <c r="K35" i="31"/>
  <c r="O26" i="1" s="1"/>
  <c r="I35" i="31"/>
  <c r="H35" i="31"/>
  <c r="G35" i="31"/>
  <c r="F35" i="31"/>
  <c r="E35" i="31"/>
  <c r="C35" i="31"/>
  <c r="P33" i="31"/>
  <c r="V25" i="1" s="1"/>
  <c r="O33" i="31"/>
  <c r="U25" i="1" s="1"/>
  <c r="N33" i="31"/>
  <c r="R25" i="1" s="1"/>
  <c r="M33" i="31"/>
  <c r="Q25" i="1" s="1"/>
  <c r="K33" i="31"/>
  <c r="O25" i="1" s="1"/>
  <c r="I33" i="31"/>
  <c r="I25" i="1" s="1"/>
  <c r="H33" i="31"/>
  <c r="H25" i="1" s="1"/>
  <c r="G33" i="31"/>
  <c r="G25" i="1" s="1"/>
  <c r="F33" i="31"/>
  <c r="F25" i="1" s="1"/>
  <c r="E33" i="31"/>
  <c r="E25" i="1" s="1"/>
  <c r="C33" i="31"/>
  <c r="C25" i="1" s="1"/>
  <c r="P31" i="31"/>
  <c r="V24" i="1" s="1"/>
  <c r="O31" i="31"/>
  <c r="U24" i="1" s="1"/>
  <c r="N31" i="31"/>
  <c r="R24" i="1" s="1"/>
  <c r="M31" i="31"/>
  <c r="Q24" i="1" s="1"/>
  <c r="K31" i="31"/>
  <c r="O24" i="1" s="1"/>
  <c r="I31" i="31"/>
  <c r="I24" i="1" s="1"/>
  <c r="H31" i="31"/>
  <c r="H24" i="1" s="1"/>
  <c r="G31" i="31"/>
  <c r="G24" i="1" s="1"/>
  <c r="F31" i="31"/>
  <c r="F24" i="1" s="1"/>
  <c r="E31" i="31"/>
  <c r="E24" i="1" s="1"/>
  <c r="C31" i="31"/>
  <c r="C24" i="1" s="1"/>
  <c r="P29" i="31"/>
  <c r="O29" i="31"/>
  <c r="U23" i="1" s="1"/>
  <c r="N29" i="31"/>
  <c r="R23" i="1" s="1"/>
  <c r="M29" i="31"/>
  <c r="Q23" i="1" s="1"/>
  <c r="K29" i="31"/>
  <c r="O23" i="1" s="1"/>
  <c r="I29" i="31"/>
  <c r="I23" i="1" s="1"/>
  <c r="H29" i="31"/>
  <c r="H23" i="1" s="1"/>
  <c r="G29" i="31"/>
  <c r="G23" i="1" s="1"/>
  <c r="F29" i="31"/>
  <c r="F23" i="1" s="1"/>
  <c r="E29" i="31"/>
  <c r="E23" i="1" s="1"/>
  <c r="C29" i="31"/>
  <c r="C23" i="1" s="1"/>
  <c r="P27" i="31"/>
  <c r="V22" i="1" s="1"/>
  <c r="O27" i="31"/>
  <c r="U22" i="1" s="1"/>
  <c r="N27" i="31"/>
  <c r="R22" i="1" s="1"/>
  <c r="M27" i="31"/>
  <c r="Q22" i="1" s="1"/>
  <c r="K27" i="31"/>
  <c r="O22" i="1" s="1"/>
  <c r="I27" i="31"/>
  <c r="I22" i="1" s="1"/>
  <c r="H27" i="31"/>
  <c r="H22" i="1" s="1"/>
  <c r="G27" i="31"/>
  <c r="G22" i="1" s="1"/>
  <c r="F27" i="31"/>
  <c r="F22" i="1" s="1"/>
  <c r="E27" i="31"/>
  <c r="E22" i="1" s="1"/>
  <c r="C27" i="31"/>
  <c r="C22" i="1" s="1"/>
  <c r="P25" i="31"/>
  <c r="V21" i="1" s="1"/>
  <c r="O25" i="31"/>
  <c r="U21" i="1" s="1"/>
  <c r="N25" i="31"/>
  <c r="R21" i="1" s="1"/>
  <c r="M25" i="31"/>
  <c r="Q21" i="1" s="1"/>
  <c r="K25" i="31"/>
  <c r="O21" i="1" s="1"/>
  <c r="I25" i="31"/>
  <c r="I21" i="1" s="1"/>
  <c r="H25" i="31"/>
  <c r="H21" i="1" s="1"/>
  <c r="G21" i="1"/>
  <c r="F25" i="31"/>
  <c r="F21" i="1" s="1"/>
  <c r="E25" i="31"/>
  <c r="E21" i="1" s="1"/>
  <c r="C25" i="31"/>
  <c r="C21" i="1" s="1"/>
  <c r="P23" i="31"/>
  <c r="V20" i="1" s="1"/>
  <c r="O23" i="31"/>
  <c r="U20" i="1" s="1"/>
  <c r="N23" i="31"/>
  <c r="R20" i="1" s="1"/>
  <c r="M23" i="31"/>
  <c r="Q20" i="1" s="1"/>
  <c r="K23" i="31"/>
  <c r="O20" i="1" s="1"/>
  <c r="I23" i="31"/>
  <c r="I20" i="1" s="1"/>
  <c r="H23" i="31"/>
  <c r="H20" i="1" s="1"/>
  <c r="G23" i="31"/>
  <c r="G20" i="1" s="1"/>
  <c r="F23" i="31"/>
  <c r="F20" i="1" s="1"/>
  <c r="E23" i="31"/>
  <c r="E20" i="1" s="1"/>
  <c r="C23" i="31"/>
  <c r="C20" i="1" s="1"/>
  <c r="P21" i="31"/>
  <c r="V19" i="1" s="1"/>
  <c r="O21" i="31"/>
  <c r="N21" i="31"/>
  <c r="R19" i="1" s="1"/>
  <c r="M21" i="31"/>
  <c r="Q19" i="1" s="1"/>
  <c r="K21" i="31"/>
  <c r="O19" i="1" s="1"/>
  <c r="I21" i="31"/>
  <c r="I19" i="1" s="1"/>
  <c r="H21" i="31"/>
  <c r="H19" i="1" s="1"/>
  <c r="G21" i="31"/>
  <c r="G19" i="1" s="1"/>
  <c r="F21" i="31"/>
  <c r="F19" i="1" s="1"/>
  <c r="E21" i="31"/>
  <c r="E19" i="1" s="1"/>
  <c r="C21" i="31"/>
  <c r="C19" i="1" s="1"/>
  <c r="J25" i="1" l="1"/>
  <c r="K25" i="1"/>
  <c r="X20" i="1"/>
  <c r="W20" i="1"/>
  <c r="L25" i="1"/>
  <c r="T20" i="1"/>
  <c r="W21" i="1"/>
  <c r="X22" i="1"/>
  <c r="X21" i="1"/>
  <c r="T19" i="1"/>
  <c r="S19" i="1"/>
  <c r="X19" i="1"/>
  <c r="F26" i="1"/>
  <c r="G26" i="1"/>
  <c r="H26" i="1"/>
  <c r="I26" i="1"/>
  <c r="C26" i="1"/>
  <c r="E26" i="1"/>
  <c r="S21" i="1"/>
  <c r="V23" i="1"/>
  <c r="X23" i="1" s="1"/>
  <c r="W26" i="1"/>
  <c r="U19" i="1"/>
  <c r="W19" i="1" s="1"/>
  <c r="W25" i="1"/>
  <c r="X26" i="1"/>
  <c r="W24" i="1"/>
  <c r="X25" i="1"/>
  <c r="W23" i="1"/>
  <c r="X24" i="1"/>
  <c r="T21" i="1"/>
  <c r="W22" i="1"/>
  <c r="J24" i="1"/>
  <c r="J22" i="1"/>
  <c r="L24" i="1"/>
  <c r="L23" i="1"/>
  <c r="T26" i="1"/>
  <c r="L22" i="1"/>
  <c r="L21" i="1"/>
  <c r="K19" i="1"/>
  <c r="L20" i="1"/>
  <c r="S22" i="1"/>
  <c r="T23" i="1"/>
  <c r="K24" i="1"/>
  <c r="S26" i="1"/>
  <c r="K22" i="1"/>
  <c r="K21" i="1"/>
  <c r="T25" i="1"/>
  <c r="J19" i="1"/>
  <c r="T24" i="1"/>
  <c r="L19" i="1"/>
  <c r="T22" i="1"/>
  <c r="J23" i="1"/>
  <c r="K23" i="1"/>
  <c r="J21" i="1"/>
  <c r="S25" i="1"/>
  <c r="J20" i="1"/>
  <c r="S24" i="1"/>
  <c r="K20" i="1"/>
  <c r="S23" i="1"/>
  <c r="S20" i="1"/>
  <c r="M25" i="1" l="1"/>
  <c r="Y20" i="1"/>
  <c r="Z20" i="1"/>
  <c r="N25" i="1"/>
  <c r="Y21" i="1"/>
  <c r="Y22" i="1"/>
  <c r="Z21" i="1"/>
  <c r="L26" i="1"/>
  <c r="J26" i="1"/>
  <c r="K26" i="1"/>
  <c r="M19" i="1"/>
  <c r="Y19" i="1"/>
  <c r="Z19" i="1"/>
  <c r="N19" i="1"/>
  <c r="Y23" i="1"/>
  <c r="Z23" i="1"/>
  <c r="Z22" i="1"/>
  <c r="M20" i="1"/>
  <c r="Y25" i="1"/>
  <c r="Z25" i="1"/>
  <c r="Z26" i="1"/>
  <c r="Y26" i="1"/>
  <c r="Z24" i="1"/>
  <c r="Y24" i="1"/>
  <c r="N22" i="1"/>
  <c r="M22" i="1"/>
  <c r="M23" i="1"/>
  <c r="N23" i="1"/>
  <c r="M24" i="1"/>
  <c r="N24" i="1"/>
  <c r="N20" i="1"/>
  <c r="M21" i="1"/>
  <c r="N21" i="1"/>
  <c r="M26" i="1" l="1"/>
  <c r="N26" i="1"/>
  <c r="G18" i="12"/>
  <c r="W18" i="12" l="1"/>
  <c r="G54" i="38" l="1"/>
  <c r="A18" i="1" l="1"/>
  <c r="A17" i="1"/>
  <c r="E19" i="31"/>
  <c r="P19" i="31"/>
  <c r="V18" i="1" s="1"/>
  <c r="O19" i="31"/>
  <c r="U18" i="1" s="1"/>
  <c r="N19" i="31"/>
  <c r="R18" i="1" s="1"/>
  <c r="M19" i="31"/>
  <c r="Q18" i="1" s="1"/>
  <c r="K19" i="31"/>
  <c r="O18" i="1" s="1"/>
  <c r="I19" i="31"/>
  <c r="H19" i="31"/>
  <c r="G19" i="31"/>
  <c r="F19" i="31"/>
  <c r="C19" i="31"/>
  <c r="H18" i="1" l="1"/>
  <c r="E18" i="1"/>
  <c r="I18" i="1"/>
  <c r="C18" i="1"/>
  <c r="F18" i="1"/>
  <c r="G18" i="1"/>
  <c r="X18" i="1"/>
  <c r="S18" i="1"/>
  <c r="T18" i="1"/>
  <c r="W18" i="1"/>
  <c r="K18" i="1" l="1"/>
  <c r="J18" i="1"/>
  <c r="L18" i="1"/>
  <c r="Y18" i="1"/>
  <c r="Z18" i="1"/>
  <c r="N18" i="1" l="1"/>
  <c r="M18" i="1"/>
  <c r="J46" i="12"/>
  <c r="J47" i="12"/>
  <c r="J48" i="12"/>
  <c r="J49" i="12"/>
  <c r="J50" i="12"/>
  <c r="J51" i="12"/>
  <c r="J52" i="12"/>
  <c r="J53" i="12"/>
  <c r="J54" i="12"/>
  <c r="J55" i="12"/>
  <c r="J56" i="12"/>
  <c r="J57" i="12"/>
  <c r="J58" i="12"/>
  <c r="J23" i="12"/>
  <c r="J24" i="12"/>
  <c r="J25" i="12"/>
  <c r="J26" i="12"/>
  <c r="J27" i="12"/>
  <c r="J28" i="12"/>
  <c r="J29" i="12"/>
  <c r="J30" i="12"/>
  <c r="J31" i="12"/>
  <c r="J32" i="12"/>
  <c r="J33" i="12"/>
  <c r="J34" i="12"/>
  <c r="J35" i="12"/>
  <c r="J36" i="12"/>
  <c r="J37" i="12"/>
  <c r="J38" i="12"/>
  <c r="J39" i="12"/>
  <c r="J40" i="12"/>
  <c r="J41" i="12"/>
  <c r="J42" i="12"/>
  <c r="J43" i="12"/>
  <c r="J44" i="12"/>
  <c r="J45" i="12"/>
  <c r="G16" i="12"/>
  <c r="G17" i="12"/>
  <c r="G19" i="12"/>
  <c r="G20" i="12"/>
  <c r="G21" i="12"/>
  <c r="G22" i="12"/>
  <c r="G23" i="12"/>
  <c r="G24" i="12"/>
  <c r="G25" i="12"/>
  <c r="G26" i="12"/>
  <c r="G27" i="12"/>
  <c r="G28" i="12"/>
  <c r="G29" i="12"/>
  <c r="G30" i="12"/>
  <c r="G31" i="12"/>
  <c r="G32" i="12"/>
  <c r="G33" i="12"/>
  <c r="G34" i="12"/>
  <c r="G35" i="12"/>
  <c r="G36" i="12"/>
  <c r="G37" i="12"/>
  <c r="G38" i="12"/>
  <c r="G39" i="12"/>
  <c r="G40" i="12"/>
  <c r="AB22" i="12" l="1"/>
  <c r="AB23" i="12"/>
  <c r="AB24" i="12"/>
  <c r="AB25" i="12"/>
  <c r="AB26" i="12"/>
  <c r="AB27" i="12"/>
  <c r="AB28" i="12"/>
  <c r="AB29" i="12"/>
  <c r="AB30" i="12"/>
  <c r="AB31" i="12"/>
  <c r="AB32" i="12"/>
  <c r="AB33" i="12"/>
  <c r="AB34" i="12"/>
  <c r="AB35" i="12"/>
  <c r="AB36" i="12"/>
  <c r="AB37" i="12"/>
  <c r="R4" i="2" l="1"/>
  <c r="R5" i="2" l="1"/>
  <c r="R6" i="2" s="1"/>
  <c r="R7" i="2" s="1"/>
  <c r="R8" i="2" s="1"/>
  <c r="R9" i="2" s="1"/>
  <c r="R10" i="2" s="1"/>
  <c r="R11" i="2" s="1"/>
  <c r="R12" i="2" s="1"/>
  <c r="R13" i="2" s="1"/>
  <c r="R14" i="2" s="1"/>
  <c r="E1" i="2"/>
  <c r="J14" i="2" l="1"/>
  <c r="J13" i="2"/>
  <c r="J12" i="2"/>
  <c r="J11" i="2"/>
  <c r="J10" i="2"/>
  <c r="J8" i="2"/>
  <c r="J9" i="2"/>
  <c r="J5" i="2"/>
  <c r="J6" i="2"/>
  <c r="J7" i="2"/>
  <c r="G5" i="2"/>
  <c r="G6" i="2"/>
  <c r="P15" i="2"/>
  <c r="P16" i="2"/>
  <c r="P17" i="2"/>
  <c r="P18" i="2"/>
  <c r="L23" i="25"/>
  <c r="L24" i="25"/>
  <c r="G24" i="25"/>
  <c r="H24" i="25"/>
  <c r="I24" i="25" s="1"/>
  <c r="G10" i="12" l="1"/>
  <c r="M15" i="31" l="1"/>
  <c r="H15" i="12" l="1"/>
  <c r="H16" i="12"/>
  <c r="J16" i="12" s="1"/>
  <c r="Z16" i="12" l="1"/>
  <c r="AB16" i="12"/>
  <c r="G4" i="25" l="1"/>
  <c r="H4" i="25"/>
  <c r="I4" i="25" s="1"/>
  <c r="G9" i="25"/>
  <c r="H9" i="25"/>
  <c r="I9" i="25" s="1"/>
  <c r="G10" i="25"/>
  <c r="H10" i="25"/>
  <c r="I10" i="25" s="1"/>
  <c r="G11" i="25"/>
  <c r="H11" i="25"/>
  <c r="I11" i="25" s="1"/>
  <c r="G12" i="25"/>
  <c r="H12" i="25"/>
  <c r="I12" i="25" s="1"/>
  <c r="G13" i="25"/>
  <c r="H13" i="25"/>
  <c r="I13" i="25" s="1"/>
  <c r="G14" i="25"/>
  <c r="H14" i="25"/>
  <c r="I14" i="25" s="1"/>
  <c r="G15" i="25"/>
  <c r="H15" i="25"/>
  <c r="I15" i="25" s="1"/>
  <c r="G16" i="25"/>
  <c r="H16" i="25"/>
  <c r="I16" i="25" s="1"/>
  <c r="G17" i="25"/>
  <c r="H17" i="25"/>
  <c r="I17" i="25" s="1"/>
  <c r="G18" i="25"/>
  <c r="H18" i="25"/>
  <c r="I18" i="25" s="1"/>
  <c r="G19" i="25"/>
  <c r="H19" i="25"/>
  <c r="I19" i="25" s="1"/>
  <c r="H20" i="25"/>
  <c r="I20" i="25" s="1"/>
  <c r="G21" i="25"/>
  <c r="H21" i="25"/>
  <c r="I21" i="25" s="1"/>
  <c r="H23" i="25"/>
  <c r="I23" i="25" s="1"/>
  <c r="L29" i="28" l="1"/>
  <c r="G15" i="12" l="1"/>
  <c r="J15" i="12" s="1"/>
  <c r="AB15" i="12" l="1"/>
  <c r="L3" i="25"/>
  <c r="L4" i="25"/>
  <c r="L9" i="25"/>
  <c r="L10" i="25"/>
  <c r="L12" i="25"/>
  <c r="L13" i="25"/>
  <c r="L14" i="25"/>
  <c r="L15" i="25"/>
  <c r="L16" i="25"/>
  <c r="L17" i="25"/>
  <c r="L18" i="25"/>
  <c r="L19" i="25"/>
  <c r="L20" i="25"/>
  <c r="L21" i="25"/>
  <c r="H3" i="25"/>
  <c r="I3" i="25" s="1"/>
  <c r="G2" i="25"/>
  <c r="G3" i="25"/>
  <c r="AC13" i="12" l="1"/>
  <c r="AA13" i="12"/>
  <c r="N13" i="38" l="1"/>
  <c r="G58" i="12" l="1"/>
  <c r="G57" i="12"/>
  <c r="G56" i="12"/>
  <c r="G55" i="12"/>
  <c r="G54" i="12"/>
  <c r="G53" i="12"/>
  <c r="G52" i="12"/>
  <c r="G51" i="12"/>
  <c r="G50" i="12"/>
  <c r="G49" i="12"/>
  <c r="G48" i="12"/>
  <c r="G47" i="12"/>
  <c r="G46" i="12"/>
  <c r="G45" i="12"/>
  <c r="G44" i="12"/>
  <c r="G43" i="12"/>
  <c r="G42" i="12"/>
  <c r="G41" i="12"/>
  <c r="G12" i="12"/>
  <c r="G11" i="12"/>
  <c r="Q5" i="12" l="1"/>
  <c r="H2" i="25"/>
  <c r="I2" i="25" s="1"/>
  <c r="Z13" i="12" l="1"/>
  <c r="Z15" i="12"/>
  <c r="Z22" i="12"/>
  <c r="Z23" i="12"/>
  <c r="Z24" i="12"/>
  <c r="Z25" i="12"/>
  <c r="Z26" i="12"/>
  <c r="Z27" i="12"/>
  <c r="Z28" i="12"/>
  <c r="Z29" i="12"/>
  <c r="Z30" i="12"/>
  <c r="Z31" i="12"/>
  <c r="Z32" i="12"/>
  <c r="Z33" i="12"/>
  <c r="Z34" i="12"/>
  <c r="Z35" i="12"/>
  <c r="AC11" i="12" l="1"/>
  <c r="AA11" i="12"/>
  <c r="AB13" i="12"/>
  <c r="M49" i="38" l="1"/>
  <c r="G11" i="19" l="1"/>
  <c r="G12" i="19" l="1"/>
  <c r="G6" i="19"/>
  <c r="G5" i="19" l="1"/>
  <c r="G4" i="19"/>
  <c r="D3" i="19"/>
  <c r="L3" i="19" s="1"/>
  <c r="G3" i="19" l="1"/>
  <c r="P12" i="12"/>
  <c r="H12" i="12"/>
  <c r="J12" i="12" s="1"/>
  <c r="Y12" i="12" s="1"/>
  <c r="P11" i="12"/>
  <c r="H11" i="12"/>
  <c r="J11" i="12" s="1"/>
  <c r="AC10" i="12"/>
  <c r="P10" i="12"/>
  <c r="H10" i="12"/>
  <c r="AC9" i="12"/>
  <c r="P9" i="12"/>
  <c r="C1" i="39"/>
  <c r="F3" i="39"/>
  <c r="C3" i="39" s="1"/>
  <c r="P37" i="31"/>
  <c r="V27" i="1" s="1"/>
  <c r="O37" i="31"/>
  <c r="U27" i="1" s="1"/>
  <c r="N37" i="31"/>
  <c r="R27" i="1" s="1"/>
  <c r="M37" i="31"/>
  <c r="P17" i="31"/>
  <c r="O17" i="31"/>
  <c r="N17" i="31"/>
  <c r="M17" i="31"/>
  <c r="P15" i="31"/>
  <c r="O15" i="31"/>
  <c r="N15" i="31"/>
  <c r="P13" i="31"/>
  <c r="O13" i="31"/>
  <c r="N13" i="31"/>
  <c r="M13" i="31"/>
  <c r="P11" i="31"/>
  <c r="O11" i="31"/>
  <c r="N11" i="31"/>
  <c r="M11" i="31"/>
  <c r="P9" i="31"/>
  <c r="O9" i="31"/>
  <c r="N9" i="31"/>
  <c r="M9" i="31"/>
  <c r="K37" i="31"/>
  <c r="K17" i="31"/>
  <c r="K15" i="31"/>
  <c r="K13" i="31"/>
  <c r="K11" i="31"/>
  <c r="K9" i="31"/>
  <c r="K7" i="31"/>
  <c r="I37" i="31"/>
  <c r="I27" i="1" s="1"/>
  <c r="H37" i="31"/>
  <c r="H27" i="1" s="1"/>
  <c r="G37" i="31"/>
  <c r="G27" i="1" s="1"/>
  <c r="F37" i="31"/>
  <c r="F27" i="1" s="1"/>
  <c r="E37" i="31"/>
  <c r="I17" i="31"/>
  <c r="H17" i="31"/>
  <c r="G17" i="31"/>
  <c r="F17" i="31"/>
  <c r="E17" i="31"/>
  <c r="I15" i="31"/>
  <c r="H15" i="31"/>
  <c r="G15" i="31"/>
  <c r="F15" i="31"/>
  <c r="E15" i="31"/>
  <c r="I13" i="31"/>
  <c r="H13" i="31"/>
  <c r="G13" i="31"/>
  <c r="F13" i="31"/>
  <c r="E13" i="31"/>
  <c r="I11" i="31"/>
  <c r="H11" i="31"/>
  <c r="F11" i="31"/>
  <c r="E11" i="31"/>
  <c r="I9" i="31"/>
  <c r="H9" i="31"/>
  <c r="F9" i="31"/>
  <c r="C9" i="31"/>
  <c r="C11" i="31"/>
  <c r="C13" i="31"/>
  <c r="C15" i="31"/>
  <c r="C17" i="31"/>
  <c r="C37" i="31"/>
  <c r="D47" i="21"/>
  <c r="D38" i="21"/>
  <c r="D30" i="21"/>
  <c r="D34" i="21"/>
  <c r="H41" i="31" l="1"/>
  <c r="H42" i="31" s="1"/>
  <c r="I41" i="31"/>
  <c r="N41" i="31"/>
  <c r="E41" i="31"/>
  <c r="F41" i="31"/>
  <c r="G41" i="31"/>
  <c r="M41" i="31"/>
  <c r="O41" i="31"/>
  <c r="P41" i="31"/>
  <c r="V22" i="11" s="1"/>
  <c r="V23" i="11" s="1"/>
  <c r="K41" i="31"/>
  <c r="L7" i="31" s="1"/>
  <c r="C41" i="31"/>
  <c r="D19" i="31" s="1"/>
  <c r="N16" i="38"/>
  <c r="J10" i="12"/>
  <c r="Z14" i="12"/>
  <c r="AB14" i="12"/>
  <c r="Z11" i="12"/>
  <c r="E46" i="38"/>
  <c r="U6" i="12"/>
  <c r="AB47" i="12"/>
  <c r="AB48" i="12"/>
  <c r="AB49" i="12"/>
  <c r="AB50" i="12"/>
  <c r="AB51" i="12"/>
  <c r="AB52" i="12"/>
  <c r="AB53" i="12"/>
  <c r="AB54" i="12"/>
  <c r="AB55" i="12"/>
  <c r="AB56" i="12"/>
  <c r="AB57" i="12"/>
  <c r="AB58" i="12"/>
  <c r="AB38" i="12"/>
  <c r="AB39" i="12"/>
  <c r="AB40" i="12"/>
  <c r="AB41" i="12"/>
  <c r="AB42" i="12"/>
  <c r="AB43" i="12"/>
  <c r="AB44" i="12"/>
  <c r="AB45" i="12"/>
  <c r="AB46" i="12"/>
  <c r="Z36" i="12"/>
  <c r="Z37" i="12"/>
  <c r="Z38" i="12"/>
  <c r="Z39" i="12"/>
  <c r="Z40" i="12"/>
  <c r="Z41" i="12"/>
  <c r="Z42" i="12"/>
  <c r="Z43" i="12"/>
  <c r="Z44" i="12"/>
  <c r="Z45" i="12"/>
  <c r="Z46" i="12"/>
  <c r="Z47" i="12"/>
  <c r="Z48" i="12"/>
  <c r="Z49" i="12"/>
  <c r="Z50" i="12"/>
  <c r="Z51" i="12"/>
  <c r="Z52" i="12"/>
  <c r="Z53" i="12"/>
  <c r="Z54" i="12"/>
  <c r="Z55" i="12"/>
  <c r="Z56" i="12"/>
  <c r="Z57" i="12"/>
  <c r="Z58" i="12"/>
  <c r="I42" i="31" l="1"/>
  <c r="W28" i="2"/>
  <c r="W29" i="2" s="1"/>
  <c r="G42" i="31"/>
  <c r="Z10" i="12"/>
  <c r="Y4" i="12"/>
  <c r="M42" i="31"/>
  <c r="AB10" i="12"/>
  <c r="L11" i="31"/>
  <c r="L38" i="31"/>
  <c r="L15" i="31"/>
  <c r="F42" i="31"/>
  <c r="D20" i="31"/>
  <c r="E42" i="31"/>
  <c r="O42" i="31"/>
  <c r="P42" i="31"/>
  <c r="L40" i="31"/>
  <c r="L39" i="31"/>
  <c r="L20" i="31"/>
  <c r="L36" i="31"/>
  <c r="L34" i="31"/>
  <c r="L32" i="31"/>
  <c r="L30" i="31"/>
  <c r="L26" i="31"/>
  <c r="L22" i="31"/>
  <c r="L28" i="31"/>
  <c r="L24" i="31"/>
  <c r="L33" i="31"/>
  <c r="L21" i="31"/>
  <c r="L27" i="31"/>
  <c r="L23" i="31"/>
  <c r="L25" i="31"/>
  <c r="L35" i="31"/>
  <c r="L29" i="31"/>
  <c r="L31" i="31"/>
  <c r="D36" i="31"/>
  <c r="D32" i="31"/>
  <c r="D26" i="31"/>
  <c r="D30" i="31"/>
  <c r="D28" i="31"/>
  <c r="D24" i="31"/>
  <c r="D22" i="31"/>
  <c r="D34" i="31"/>
  <c r="D23" i="31"/>
  <c r="D31" i="31"/>
  <c r="D29" i="31"/>
  <c r="D35" i="31"/>
  <c r="D33" i="31"/>
  <c r="D25" i="31"/>
  <c r="D27" i="31"/>
  <c r="D21" i="31"/>
  <c r="L19" i="31"/>
  <c r="N42" i="31"/>
  <c r="AB11" i="12"/>
  <c r="Z12" i="12"/>
  <c r="Y3" i="43" l="1"/>
  <c r="M48" i="38"/>
  <c r="AB12" i="12"/>
  <c r="U8" i="29" l="1"/>
  <c r="A27" i="1" l="1"/>
  <c r="C7" i="31"/>
  <c r="A1" i="19" l="1"/>
  <c r="W90" i="1" l="1"/>
  <c r="W91" i="1"/>
  <c r="X90" i="1"/>
  <c r="X91" i="1"/>
  <c r="AC90" i="1"/>
  <c r="AD90" i="1"/>
  <c r="AE90" i="1"/>
  <c r="AF90" i="1"/>
  <c r="AG90" i="1"/>
  <c r="AH90" i="1"/>
  <c r="AC91" i="1"/>
  <c r="AD91" i="1"/>
  <c r="AE91" i="1"/>
  <c r="AF91" i="1"/>
  <c r="AG91" i="1"/>
  <c r="AH91" i="1"/>
  <c r="AD89" i="1"/>
  <c r="AE89" i="1"/>
  <c r="AF89" i="1"/>
  <c r="AG89" i="1"/>
  <c r="AH89" i="1"/>
  <c r="AC89" i="1"/>
  <c r="F6" i="11" l="1"/>
  <c r="F7" i="11" l="1"/>
  <c r="V13" i="11" s="1"/>
  <c r="F8" i="11" l="1"/>
  <c r="F9" i="11" l="1"/>
  <c r="F10" i="11" l="1"/>
  <c r="F11" i="11" l="1"/>
  <c r="F12" i="11" l="1"/>
  <c r="F13" i="11" l="1"/>
  <c r="F14" i="11" l="1"/>
  <c r="F15" i="11" l="1"/>
  <c r="F16" i="11" l="1"/>
  <c r="F17" i="11" l="1"/>
  <c r="F18" i="11" l="1"/>
  <c r="F19" i="11" l="1"/>
  <c r="F20" i="11" l="1"/>
  <c r="F21" i="11" l="1"/>
  <c r="F22" i="11" l="1"/>
  <c r="A83" i="1" l="1"/>
  <c r="A82" i="1"/>
  <c r="A81" i="1"/>
  <c r="A80" i="1"/>
  <c r="A79" i="1"/>
  <c r="A74" i="1"/>
  <c r="A73" i="1"/>
  <c r="A72" i="1"/>
  <c r="A71" i="1"/>
  <c r="A70" i="1"/>
  <c r="A65" i="1"/>
  <c r="A64" i="1"/>
  <c r="A63" i="1"/>
  <c r="A62" i="1"/>
  <c r="A61" i="1"/>
  <c r="H17" i="12"/>
  <c r="J17" i="12" s="1"/>
  <c r="Z17" i="12" s="1"/>
  <c r="H18" i="12"/>
  <c r="J18" i="12" s="1"/>
  <c r="H19" i="12"/>
  <c r="H20" i="12"/>
  <c r="J20" i="12" s="1"/>
  <c r="H21" i="12"/>
  <c r="J21" i="12" s="1"/>
  <c r="H22" i="12"/>
  <c r="J22" i="12" s="1"/>
  <c r="H23" i="12"/>
  <c r="AA14" i="12"/>
  <c r="AA15" i="12"/>
  <c r="W12" i="12"/>
  <c r="W13" i="12"/>
  <c r="W14" i="12"/>
  <c r="W15" i="12"/>
  <c r="W19" i="12"/>
  <c r="AB21" i="12" l="1"/>
  <c r="Z21" i="12"/>
  <c r="AB20" i="12"/>
  <c r="Z20" i="12"/>
  <c r="AB19" i="12"/>
  <c r="Z19" i="12"/>
  <c r="AB18" i="12"/>
  <c r="Z18" i="12"/>
  <c r="Y5" i="12"/>
  <c r="AB17" i="12"/>
  <c r="Y59" i="12"/>
  <c r="Y6" i="12" s="1"/>
  <c r="P13" i="12"/>
  <c r="P14" i="12"/>
  <c r="P15" i="12"/>
  <c r="P16" i="12"/>
  <c r="P17" i="12"/>
  <c r="I80" i="1" l="1"/>
  <c r="I81" i="1"/>
  <c r="I82" i="1"/>
  <c r="I83" i="1"/>
  <c r="I79" i="1"/>
  <c r="O62" i="1"/>
  <c r="P62" i="1"/>
  <c r="Q62" i="1"/>
  <c r="R62" i="1"/>
  <c r="S62" i="1"/>
  <c r="T62" i="1"/>
  <c r="U62" i="1"/>
  <c r="V62" i="1"/>
  <c r="O63" i="1"/>
  <c r="P63" i="1"/>
  <c r="Q63" i="1"/>
  <c r="R63" i="1"/>
  <c r="S63" i="1"/>
  <c r="T63" i="1"/>
  <c r="U63" i="1"/>
  <c r="V63" i="1"/>
  <c r="O64" i="1"/>
  <c r="P64" i="1"/>
  <c r="Q64" i="1"/>
  <c r="R64" i="1"/>
  <c r="S64" i="1"/>
  <c r="T64" i="1"/>
  <c r="U64" i="1"/>
  <c r="V64" i="1"/>
  <c r="O65" i="1"/>
  <c r="P65" i="1"/>
  <c r="Q65" i="1"/>
  <c r="R65" i="1"/>
  <c r="S65" i="1"/>
  <c r="T65" i="1"/>
  <c r="U65" i="1"/>
  <c r="V65" i="1"/>
  <c r="N63" i="1"/>
  <c r="N64" i="1"/>
  <c r="N65" i="1"/>
  <c r="N62" i="1"/>
  <c r="D79" i="1"/>
  <c r="E79" i="1"/>
  <c r="F79" i="1"/>
  <c r="G79" i="1"/>
  <c r="H79" i="1"/>
  <c r="D80" i="1"/>
  <c r="E80" i="1"/>
  <c r="F80" i="1"/>
  <c r="G80" i="1"/>
  <c r="H80" i="1"/>
  <c r="D81" i="1"/>
  <c r="E81" i="1"/>
  <c r="F81" i="1"/>
  <c r="G81" i="1"/>
  <c r="H81" i="1"/>
  <c r="D82" i="1"/>
  <c r="E82" i="1"/>
  <c r="F82" i="1"/>
  <c r="G82" i="1"/>
  <c r="H82" i="1"/>
  <c r="D83" i="1"/>
  <c r="E83" i="1"/>
  <c r="F83" i="1"/>
  <c r="G83" i="1"/>
  <c r="H83" i="1"/>
  <c r="C80" i="1"/>
  <c r="C81" i="1"/>
  <c r="C82" i="1"/>
  <c r="C83" i="1"/>
  <c r="C79" i="1"/>
  <c r="D70" i="1"/>
  <c r="E70" i="1"/>
  <c r="F70" i="1"/>
  <c r="G70" i="1"/>
  <c r="J70" i="1"/>
  <c r="D71" i="1"/>
  <c r="E71" i="1"/>
  <c r="F71" i="1"/>
  <c r="G71" i="1"/>
  <c r="J71" i="1"/>
  <c r="K71" i="1"/>
  <c r="D72" i="1"/>
  <c r="E72" i="1"/>
  <c r="F72" i="1"/>
  <c r="G72" i="1"/>
  <c r="J72" i="1"/>
  <c r="D73" i="1"/>
  <c r="E73" i="1"/>
  <c r="F73" i="1"/>
  <c r="G73" i="1"/>
  <c r="J73" i="1"/>
  <c r="D74" i="1"/>
  <c r="E74" i="1"/>
  <c r="F74" i="1"/>
  <c r="G74" i="1"/>
  <c r="J74" i="1"/>
  <c r="C71" i="1"/>
  <c r="C72" i="1"/>
  <c r="C73" i="1"/>
  <c r="C70" i="1"/>
  <c r="D61" i="1"/>
  <c r="E61" i="1"/>
  <c r="F61" i="1"/>
  <c r="G61" i="1"/>
  <c r="J61" i="1"/>
  <c r="D62" i="1"/>
  <c r="E62" i="1"/>
  <c r="F62" i="1"/>
  <c r="G62" i="1"/>
  <c r="J62" i="1"/>
  <c r="D63" i="1"/>
  <c r="E63" i="1"/>
  <c r="F63" i="1"/>
  <c r="G63" i="1"/>
  <c r="J63" i="1"/>
  <c r="D64" i="1"/>
  <c r="E64" i="1"/>
  <c r="F64" i="1"/>
  <c r="G64" i="1"/>
  <c r="J64" i="1"/>
  <c r="D65" i="1"/>
  <c r="E65" i="1"/>
  <c r="F65" i="1"/>
  <c r="G65" i="1"/>
  <c r="J65" i="1"/>
  <c r="C62" i="1"/>
  <c r="C63" i="1"/>
  <c r="C64" i="1"/>
  <c r="C65" i="1"/>
  <c r="C61" i="1"/>
  <c r="J46" i="38"/>
  <c r="I46" i="38"/>
  <c r="H84" i="1" s="1"/>
  <c r="H46" i="38"/>
  <c r="G84" i="1" s="1"/>
  <c r="G46" i="38"/>
  <c r="F84" i="1" s="1"/>
  <c r="F46" i="38"/>
  <c r="E84" i="1" s="1"/>
  <c r="D84" i="1"/>
  <c r="D46" i="38"/>
  <c r="C84" i="1" s="1"/>
  <c r="Y17" i="38"/>
  <c r="V17" i="38"/>
  <c r="U17" i="38"/>
  <c r="T17" i="38"/>
  <c r="S17" i="38"/>
  <c r="I74" i="1"/>
  <c r="K73" i="1"/>
  <c r="H73" i="1"/>
  <c r="K72" i="1"/>
  <c r="I72" i="1"/>
  <c r="I70" i="1"/>
  <c r="H70" i="1"/>
  <c r="N25" i="38"/>
  <c r="K65" i="1"/>
  <c r="I65" i="1"/>
  <c r="H65" i="1"/>
  <c r="K64" i="1"/>
  <c r="I64" i="1"/>
  <c r="H64" i="1"/>
  <c r="K63" i="1"/>
  <c r="I63" i="1"/>
  <c r="H63" i="1"/>
  <c r="K62" i="1"/>
  <c r="I62" i="1"/>
  <c r="H62" i="1"/>
  <c r="H61" i="1"/>
  <c r="I73" i="1" l="1"/>
  <c r="K61" i="1"/>
  <c r="K70" i="1"/>
  <c r="H71" i="1"/>
  <c r="H72" i="1"/>
  <c r="I61" i="1"/>
  <c r="I26" i="38" l="1"/>
  <c r="M25" i="38"/>
  <c r="X17" i="38"/>
  <c r="I71" i="1"/>
  <c r="AA16" i="12" l="1"/>
  <c r="AA17" i="12"/>
  <c r="AA18" i="12"/>
  <c r="AA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24" i="12"/>
  <c r="Q6" i="12" l="1"/>
  <c r="X6" i="29"/>
  <c r="R6" i="28" l="1"/>
  <c r="E6" i="28"/>
  <c r="E4" i="28"/>
  <c r="E2" i="28"/>
  <c r="E8" i="29"/>
  <c r="E6" i="29"/>
  <c r="T1" i="31" l="1"/>
  <c r="M15" i="2" l="1"/>
  <c r="M13" i="2"/>
  <c r="M14" i="2"/>
  <c r="M9" i="2"/>
  <c r="M10" i="2"/>
  <c r="M11" i="2"/>
  <c r="M12" i="2"/>
  <c r="M8" i="2"/>
  <c r="M7" i="2"/>
  <c r="M6" i="2"/>
  <c r="J4" i="2"/>
  <c r="AG36" i="1" l="1"/>
  <c r="AG37" i="1"/>
  <c r="AG38" i="1"/>
  <c r="AG39" i="1"/>
  <c r="AG40" i="1"/>
  <c r="AG35" i="1"/>
  <c r="AF40" i="1"/>
  <c r="AE40" i="1"/>
  <c r="AF39" i="1"/>
  <c r="AE39" i="1"/>
  <c r="AF38" i="1"/>
  <c r="AE38" i="1"/>
  <c r="AF37" i="1"/>
  <c r="AE37" i="1"/>
  <c r="AF36" i="1"/>
  <c r="AE36" i="1"/>
  <c r="AF35" i="1"/>
  <c r="AE35" i="1"/>
  <c r="AF34" i="1"/>
  <c r="AE34" i="1"/>
  <c r="AF33" i="1"/>
  <c r="AE33" i="1"/>
  <c r="AF32" i="1"/>
  <c r="AE32" i="1"/>
  <c r="AF31" i="1"/>
  <c r="AE31" i="1"/>
  <c r="AD36" i="1"/>
  <c r="AD37" i="1"/>
  <c r="AD38" i="1"/>
  <c r="AD39" i="1"/>
  <c r="AD40" i="1"/>
  <c r="AD35" i="1"/>
  <c r="AD33" i="1"/>
  <c r="AD34" i="1"/>
  <c r="AA38" i="1"/>
  <c r="AA39" i="1"/>
  <c r="AA40" i="1"/>
  <c r="AB38" i="1"/>
  <c r="AB39" i="1"/>
  <c r="AB40" i="1"/>
  <c r="AA34" i="1"/>
  <c r="AA35" i="1"/>
  <c r="AA36" i="1"/>
  <c r="AA37" i="1"/>
  <c r="AB33" i="1"/>
  <c r="AB34" i="1"/>
  <c r="AB35" i="1"/>
  <c r="AB36" i="1"/>
  <c r="AB37" i="1"/>
  <c r="AB32" i="1"/>
  <c r="AB31" i="1"/>
  <c r="V12" i="1"/>
  <c r="V13" i="1"/>
  <c r="V14" i="1"/>
  <c r="V15" i="1"/>
  <c r="V16" i="1"/>
  <c r="V17" i="1"/>
  <c r="U17" i="1"/>
  <c r="U16" i="1"/>
  <c r="U15" i="1"/>
  <c r="U14" i="1"/>
  <c r="U13" i="1"/>
  <c r="U12" i="1"/>
  <c r="R12" i="1"/>
  <c r="R13" i="1"/>
  <c r="R14" i="1"/>
  <c r="R15" i="1"/>
  <c r="R16" i="1"/>
  <c r="R17" i="1"/>
  <c r="Q27" i="1"/>
  <c r="Q17" i="1"/>
  <c r="Q16" i="1"/>
  <c r="Q15" i="1"/>
  <c r="Q14" i="1"/>
  <c r="Q13" i="1"/>
  <c r="O27" i="1"/>
  <c r="O17" i="1"/>
  <c r="O16" i="1"/>
  <c r="O15" i="1"/>
  <c r="O14" i="1"/>
  <c r="O13" i="1"/>
  <c r="O12" i="1"/>
  <c r="S14" i="1" l="1"/>
  <c r="S13" i="1"/>
  <c r="T17" i="1"/>
  <c r="S17" i="1"/>
  <c r="AH40" i="1"/>
  <c r="F12" i="1"/>
  <c r="G12" i="1"/>
  <c r="H12" i="1"/>
  <c r="I12" i="1"/>
  <c r="F13" i="1"/>
  <c r="H13" i="1"/>
  <c r="I13" i="1"/>
  <c r="F14" i="1"/>
  <c r="G14" i="1"/>
  <c r="H14" i="1"/>
  <c r="I14" i="1"/>
  <c r="F15" i="1"/>
  <c r="G15" i="1"/>
  <c r="H15" i="1"/>
  <c r="I15" i="1"/>
  <c r="F16" i="1"/>
  <c r="G16" i="1"/>
  <c r="H16" i="1"/>
  <c r="I16" i="1"/>
  <c r="F17" i="1"/>
  <c r="G17" i="1"/>
  <c r="H17" i="1"/>
  <c r="I17" i="1"/>
  <c r="E27" i="1"/>
  <c r="E17" i="1"/>
  <c r="E16" i="1"/>
  <c r="E15" i="1"/>
  <c r="E14" i="1"/>
  <c r="E13" i="1"/>
  <c r="C13" i="1"/>
  <c r="J13" i="1" s="1"/>
  <c r="C14" i="1"/>
  <c r="C15" i="1"/>
  <c r="C16" i="1"/>
  <c r="C17" i="1"/>
  <c r="C27" i="1"/>
  <c r="A15" i="1"/>
  <c r="A16" i="1"/>
  <c r="A13" i="1"/>
  <c r="A14" i="1"/>
  <c r="X15" i="1"/>
  <c r="W15" i="1"/>
  <c r="T15" i="1"/>
  <c r="S15" i="1"/>
  <c r="AH32" i="1"/>
  <c r="AH33" i="1"/>
  <c r="G7" i="19"/>
  <c r="AH34" i="1" s="1"/>
  <c r="L15" i="1" l="1"/>
  <c r="H28" i="1"/>
  <c r="I28" i="1"/>
  <c r="G28" i="1"/>
  <c r="K27" i="1"/>
  <c r="J27" i="1"/>
  <c r="L27" i="1"/>
  <c r="D16" i="31"/>
  <c r="L16" i="31"/>
  <c r="D15" i="31"/>
  <c r="L12" i="31"/>
  <c r="D12" i="31"/>
  <c r="D11" i="31"/>
  <c r="L10" i="31"/>
  <c r="D10" i="31"/>
  <c r="D8" i="31"/>
  <c r="L8" i="31"/>
  <c r="K14" i="1"/>
  <c r="K17" i="1"/>
  <c r="J16" i="1"/>
  <c r="K16" i="1"/>
  <c r="L17" i="1"/>
  <c r="K15" i="1"/>
  <c r="J17" i="1"/>
  <c r="L16" i="1"/>
  <c r="D7" i="31"/>
  <c r="J15" i="1"/>
  <c r="E3" i="12"/>
  <c r="Q3" i="12" s="1"/>
  <c r="L14" i="1"/>
  <c r="Y15" i="1"/>
  <c r="S16" i="1"/>
  <c r="X16" i="1"/>
  <c r="X27" i="1"/>
  <c r="W16" i="1"/>
  <c r="Z15" i="1"/>
  <c r="X14" i="1"/>
  <c r="W14" i="1"/>
  <c r="T27" i="1"/>
  <c r="W27" i="1"/>
  <c r="T16" i="1"/>
  <c r="T14" i="1"/>
  <c r="J14" i="1"/>
  <c r="S27" i="1"/>
  <c r="W17" i="1"/>
  <c r="X17" i="1"/>
  <c r="D18" i="31"/>
  <c r="D17" i="31"/>
  <c r="D14" i="31"/>
  <c r="D13" i="31"/>
  <c r="D38" i="31"/>
  <c r="D37" i="31"/>
  <c r="M15" i="1" l="1"/>
  <c r="N14" i="1"/>
  <c r="M14" i="1"/>
  <c r="Q4" i="12"/>
  <c r="Z27" i="1"/>
  <c r="N27" i="1"/>
  <c r="M27" i="1"/>
  <c r="E4" i="12"/>
  <c r="AB5" i="12" s="1"/>
  <c r="M17" i="1"/>
  <c r="N17" i="1"/>
  <c r="M16" i="1"/>
  <c r="N16" i="1"/>
  <c r="N15" i="1"/>
  <c r="Y27" i="1"/>
  <c r="Y16" i="1"/>
  <c r="Z16" i="1"/>
  <c r="Z14" i="1"/>
  <c r="Y14" i="1"/>
  <c r="Z17" i="1"/>
  <c r="Y17" i="1"/>
  <c r="E5" i="12" l="1"/>
  <c r="L95" i="1"/>
  <c r="F95" i="1"/>
  <c r="A95" i="1"/>
  <c r="W98" i="1" l="1"/>
  <c r="W99" i="1"/>
  <c r="W100" i="1"/>
  <c r="W101" i="1"/>
  <c r="W97" i="1"/>
  <c r="M6" i="12"/>
  <c r="I6" i="12" s="1"/>
  <c r="S5" i="1" l="1"/>
  <c r="R79" i="1"/>
  <c r="M5" i="12"/>
  <c r="F75" i="1"/>
  <c r="D75" i="1"/>
  <c r="G75" i="1"/>
  <c r="J75" i="1"/>
  <c r="E75" i="1"/>
  <c r="I59" i="12"/>
  <c r="F59" i="12"/>
  <c r="AD32" i="1"/>
  <c r="F67" i="12" l="1"/>
  <c r="F63" i="12"/>
  <c r="S4" i="1"/>
  <c r="U71" i="1"/>
  <c r="U69" i="1"/>
  <c r="U68" i="1"/>
  <c r="U67"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B61" i="1" l="1"/>
  <c r="DO4" i="33" s="1"/>
  <c r="AC61" i="1"/>
  <c r="EE4" i="33" s="1"/>
  <c r="AD61" i="1"/>
  <c r="EU4" i="33" s="1"/>
  <c r="AB62" i="1"/>
  <c r="DP4" i="33" s="1"/>
  <c r="AC62" i="1"/>
  <c r="EF4" i="33" s="1"/>
  <c r="AD62" i="1"/>
  <c r="EV4" i="33" s="1"/>
  <c r="AB63" i="1"/>
  <c r="DQ4" i="33" s="1"/>
  <c r="AC63" i="1"/>
  <c r="EG4" i="33" s="1"/>
  <c r="AD63" i="1"/>
  <c r="EW4" i="33" s="1"/>
  <c r="AB64" i="1"/>
  <c r="DR4" i="33" s="1"/>
  <c r="AC64" i="1"/>
  <c r="EH4" i="33" s="1"/>
  <c r="AD64" i="1"/>
  <c r="EX4" i="33" s="1"/>
  <c r="AB65" i="1"/>
  <c r="DS4" i="33" s="1"/>
  <c r="AC65" i="1"/>
  <c r="EI4" i="33" s="1"/>
  <c r="AD65" i="1"/>
  <c r="EY4" i="33" s="1"/>
  <c r="AB66" i="1"/>
  <c r="DT4" i="33" s="1"/>
  <c r="AC66" i="1"/>
  <c r="EJ4" i="33" s="1"/>
  <c r="AD66" i="1"/>
  <c r="EZ4" i="33" s="1"/>
  <c r="AB67" i="1"/>
  <c r="DU4" i="33" s="1"/>
  <c r="AC67" i="1"/>
  <c r="EK4" i="33" s="1"/>
  <c r="AD67" i="1"/>
  <c r="FA4" i="33" s="1"/>
  <c r="AB68" i="1"/>
  <c r="DV4" i="33" s="1"/>
  <c r="AC68" i="1"/>
  <c r="EL4" i="33" s="1"/>
  <c r="AD68" i="1"/>
  <c r="FB4" i="33" s="1"/>
  <c r="AB69" i="1"/>
  <c r="DW4" i="33" s="1"/>
  <c r="AC69" i="1"/>
  <c r="EM4" i="33" s="1"/>
  <c r="AD69" i="1"/>
  <c r="FC4" i="33" s="1"/>
  <c r="AB70" i="1"/>
  <c r="DX4" i="33" s="1"/>
  <c r="AC70" i="1"/>
  <c r="EN4" i="33" s="1"/>
  <c r="AD70" i="1"/>
  <c r="FD4" i="33" s="1"/>
  <c r="AB71" i="1"/>
  <c r="DY4" i="33" s="1"/>
  <c r="AC71" i="1"/>
  <c r="EO4" i="33" s="1"/>
  <c r="AD71" i="1"/>
  <c r="FE4" i="33" s="1"/>
  <c r="AB72" i="1"/>
  <c r="DZ4" i="33" s="1"/>
  <c r="AC72" i="1"/>
  <c r="EP4" i="33" s="1"/>
  <c r="AD72" i="1"/>
  <c r="FF4" i="33" s="1"/>
  <c r="AB73" i="1"/>
  <c r="EA4" i="33" s="1"/>
  <c r="AC73" i="1"/>
  <c r="EQ4" i="33" s="1"/>
  <c r="AD73" i="1"/>
  <c r="FG4" i="33" s="1"/>
  <c r="AB74" i="1"/>
  <c r="EB4" i="33" s="1"/>
  <c r="AC74" i="1"/>
  <c r="ER4" i="33" s="1"/>
  <c r="AD74" i="1"/>
  <c r="FH4" i="33" s="1"/>
  <c r="AB75" i="1"/>
  <c r="EC4" i="33" s="1"/>
  <c r="AC75" i="1"/>
  <c r="ES4" i="33" s="1"/>
  <c r="AD75" i="1"/>
  <c r="FI4" i="33" s="1"/>
  <c r="AB76" i="1"/>
  <c r="ED4" i="33" s="1"/>
  <c r="AC76" i="1"/>
  <c r="ET4" i="33" s="1"/>
  <c r="AD76" i="1"/>
  <c r="FJ4" i="33" s="1"/>
  <c r="Z61" i="1"/>
  <c r="CY4" i="33" s="1"/>
  <c r="Z62" i="1"/>
  <c r="CZ4" i="33" s="1"/>
  <c r="Z63" i="1"/>
  <c r="DA4" i="33" s="1"/>
  <c r="Z64" i="1"/>
  <c r="DB4" i="33" s="1"/>
  <c r="Z65" i="1"/>
  <c r="DC4" i="33" s="1"/>
  <c r="Z66" i="1"/>
  <c r="DD4" i="33" s="1"/>
  <c r="Z67" i="1"/>
  <c r="DE4" i="33" s="1"/>
  <c r="Z68" i="1"/>
  <c r="DF4" i="33" s="1"/>
  <c r="Z69" i="1"/>
  <c r="DG4" i="33" s="1"/>
  <c r="Z70" i="1"/>
  <c r="DH4" i="33" s="1"/>
  <c r="Z71" i="1"/>
  <c r="DI4" i="33" s="1"/>
  <c r="Z72" i="1"/>
  <c r="DJ4" i="33" s="1"/>
  <c r="Z73" i="1"/>
  <c r="DK4" i="33" s="1"/>
  <c r="Z74" i="1"/>
  <c r="DL4" i="33" s="1"/>
  <c r="Z75" i="1"/>
  <c r="DM4" i="33" s="1"/>
  <c r="Z76" i="1"/>
  <c r="DN4" i="33" s="1"/>
  <c r="X61" i="1"/>
  <c r="X62" i="1"/>
  <c r="X63" i="1"/>
  <c r="X64" i="1"/>
  <c r="X65" i="1"/>
  <c r="X66" i="1"/>
  <c r="X67" i="1"/>
  <c r="X68" i="1"/>
  <c r="X69" i="1"/>
  <c r="X70" i="1"/>
  <c r="X71" i="1"/>
  <c r="X72" i="1"/>
  <c r="X73" i="1"/>
  <c r="X74" i="1"/>
  <c r="X75" i="1"/>
  <c r="X76" i="1"/>
  <c r="FG3" i="33" l="1"/>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H61" i="1"/>
  <c r="FD3" i="33"/>
  <c r="EN3" i="33"/>
  <c r="DX3" i="33"/>
  <c r="DH3" i="33"/>
  <c r="FI3" i="33"/>
  <c r="ES3" i="33"/>
  <c r="EC3" i="33"/>
  <c r="DM3" i="33"/>
  <c r="FA3" i="33"/>
  <c r="EK3" i="33"/>
  <c r="DU3" i="33"/>
  <c r="DE3" i="33"/>
  <c r="AH62" i="1"/>
  <c r="GA4" i="33"/>
  <c r="FZ4" i="33"/>
  <c r="FY4" i="33"/>
  <c r="FX4" i="33"/>
  <c r="FW4" i="33"/>
  <c r="FV4" i="33"/>
  <c r="FU4" i="33"/>
  <c r="FT4" i="33"/>
  <c r="FS4" i="33"/>
  <c r="AC12" i="12" l="1"/>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AE6" i="12" l="1"/>
  <c r="AA3" i="1"/>
  <c r="I4" i="33" s="1"/>
  <c r="Q1" i="27"/>
  <c r="P1" i="27"/>
  <c r="S1" i="31"/>
  <c r="Q12" i="1"/>
  <c r="E12" i="1"/>
  <c r="E28" i="1" s="1"/>
  <c r="C12" i="1"/>
  <c r="C28" i="1" s="1"/>
  <c r="A12" i="1"/>
  <c r="D22" i="1" l="1"/>
  <c r="D20" i="1"/>
  <c r="D21" i="1"/>
  <c r="D26" i="1"/>
  <c r="D24" i="1"/>
  <c r="D25" i="1"/>
  <c r="D23" i="1"/>
  <c r="D19" i="1"/>
  <c r="D18" i="1"/>
  <c r="D27" i="1"/>
  <c r="K13" i="1"/>
  <c r="L12" i="1"/>
  <c r="W13" i="1"/>
  <c r="T12" i="1"/>
  <c r="X12" i="1"/>
  <c r="L13" i="1"/>
  <c r="S12" i="1"/>
  <c r="W12" i="1"/>
  <c r="K12" i="1"/>
  <c r="A85" i="1"/>
  <c r="FK2" i="33" s="1"/>
  <c r="A86" i="1"/>
  <c r="A87" i="1"/>
  <c r="F87" i="1"/>
  <c r="A88" i="1"/>
  <c r="FK3" i="33" s="1"/>
  <c r="B88" i="1"/>
  <c r="FL3" i="33" s="1"/>
  <c r="C88" i="1"/>
  <c r="FM3" i="33" s="1"/>
  <c r="D88" i="1"/>
  <c r="FN3" i="33" s="1"/>
  <c r="E88" i="1"/>
  <c r="F88" i="1"/>
  <c r="G88" i="1"/>
  <c r="H88" i="1"/>
  <c r="I88" i="1"/>
  <c r="J88" i="1"/>
  <c r="K88" i="1"/>
  <c r="A89" i="1"/>
  <c r="FK4" i="33" s="1"/>
  <c r="B89" i="1"/>
  <c r="FL4" i="33" s="1"/>
  <c r="C89" i="1"/>
  <c r="FM4" i="33" s="1"/>
  <c r="D89" i="1"/>
  <c r="FN4" i="33" s="1"/>
  <c r="G89" i="1"/>
  <c r="H89" i="1"/>
  <c r="A90" i="1"/>
  <c r="D90" i="1"/>
  <c r="H90" i="1"/>
  <c r="D91" i="1"/>
  <c r="F91" i="1"/>
  <c r="A92" i="1"/>
  <c r="B92" i="1"/>
  <c r="C92" i="1"/>
  <c r="D92" i="1"/>
  <c r="E92" i="1"/>
  <c r="F92" i="1"/>
  <c r="G92" i="1"/>
  <c r="H92" i="1"/>
  <c r="I92" i="1"/>
  <c r="J92" i="1"/>
  <c r="K92" i="1"/>
  <c r="A93" i="1"/>
  <c r="FO4" i="33" s="1"/>
  <c r="B93" i="1"/>
  <c r="FP4" i="33" s="1"/>
  <c r="D93" i="1"/>
  <c r="E93" i="1"/>
  <c r="F93" i="1"/>
  <c r="G93" i="1"/>
  <c r="H93" i="1"/>
  <c r="FQ4" i="33" s="1"/>
  <c r="I93" i="1"/>
  <c r="FR4" i="33" s="1"/>
  <c r="AG46" i="29"/>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G22" i="29"/>
  <c r="AF22" i="29"/>
  <c r="AV21" i="29"/>
  <c r="AW21" i="29" s="1"/>
  <c r="AN21" i="29"/>
  <c r="AG21" i="29"/>
  <c r="AF21" i="29"/>
  <c r="AV20" i="29"/>
  <c r="AN20" i="29"/>
  <c r="AG20" i="29"/>
  <c r="AG19" i="29"/>
  <c r="AF19" i="29"/>
  <c r="AG18" i="29"/>
  <c r="AF18" i="29"/>
  <c r="AO16" i="29"/>
  <c r="AN11" i="29"/>
  <c r="AN10" i="29"/>
  <c r="AF17" i="29" l="1"/>
  <c r="Q49" i="29" s="1"/>
  <c r="U74" i="1"/>
  <c r="K28" i="1"/>
  <c r="L9" i="31"/>
  <c r="D9" i="31"/>
  <c r="D41" i="31" s="1"/>
  <c r="L14" i="31"/>
  <c r="L13" i="31"/>
  <c r="L17" i="31"/>
  <c r="L18" i="31"/>
  <c r="L37" i="31"/>
  <c r="AN31" i="29"/>
  <c r="J12" i="1"/>
  <c r="J28" i="1"/>
  <c r="X13" i="1"/>
  <c r="T13" i="1"/>
  <c r="AW27" i="29"/>
  <c r="AR33" i="29" s="1"/>
  <c r="AY21" i="29"/>
  <c r="AY20" i="29"/>
  <c r="AY22" i="29"/>
  <c r="Q28" i="1"/>
  <c r="AY23" i="29"/>
  <c r="AW24" i="29"/>
  <c r="AW23" i="29"/>
  <c r="AW22" i="29"/>
  <c r="AW20" i="29"/>
  <c r="AV25" i="29"/>
  <c r="AX24" i="29" s="1"/>
  <c r="AC10" i="29" l="1"/>
  <c r="J49" i="38" s="1"/>
  <c r="L41" i="31"/>
  <c r="AY25" i="29"/>
  <c r="AW25" i="29"/>
  <c r="AR31" i="29" s="1"/>
  <c r="AW31" i="29" s="1"/>
  <c r="AX21" i="29"/>
  <c r="AX22" i="29"/>
  <c r="AX20" i="29"/>
  <c r="AX23" i="29"/>
  <c r="Z3" i="1" l="1"/>
  <c r="E72" i="38"/>
  <c r="J48" i="38" s="1"/>
  <c r="F50" i="9" s="1"/>
  <c r="AX25" i="29"/>
  <c r="W29" i="28"/>
  <c r="D29" i="28"/>
  <c r="E36" i="20"/>
  <c r="J22" i="20" s="1"/>
  <c r="AA6" i="28" l="1"/>
  <c r="J93" i="1"/>
  <c r="C93" i="1"/>
  <c r="E89" i="1"/>
  <c r="F89" i="1" l="1"/>
  <c r="F45" i="9" s="1"/>
  <c r="N92" i="1"/>
  <c r="N91" i="1"/>
  <c r="N90" i="1"/>
  <c r="M91" i="1"/>
  <c r="M90" i="1"/>
  <c r="M88" i="1"/>
  <c r="L92" i="1"/>
  <c r="L91" i="1"/>
  <c r="L90" i="1"/>
  <c r="L89" i="1"/>
  <c r="L88" i="1"/>
  <c r="L87" i="1"/>
  <c r="L86" i="1"/>
  <c r="V92" i="1"/>
  <c r="V91" i="1"/>
  <c r="V90" i="1"/>
  <c r="V89" i="1"/>
  <c r="V88" i="1"/>
  <c r="V87" i="1"/>
  <c r="V86" i="1"/>
  <c r="P52" i="6"/>
  <c r="U88" i="1"/>
  <c r="U92" i="1"/>
  <c r="U91" i="1"/>
  <c r="U90" i="1"/>
  <c r="U89" i="1"/>
  <c r="U87" i="1"/>
  <c r="U86" i="1"/>
  <c r="T92" i="1"/>
  <c r="T91" i="1"/>
  <c r="T90" i="1"/>
  <c r="T89" i="1"/>
  <c r="T88" i="1"/>
  <c r="T87" i="1"/>
  <c r="T86" i="1"/>
  <c r="S92" i="1"/>
  <c r="S91" i="1"/>
  <c r="S90" i="1"/>
  <c r="S89" i="1"/>
  <c r="S88" i="1"/>
  <c r="S87" i="1"/>
  <c r="S86" i="1"/>
  <c r="J89" i="1" l="1"/>
  <c r="I89" i="1"/>
  <c r="T93" i="1"/>
  <c r="CW4" i="33" s="1"/>
  <c r="V93" i="1"/>
  <c r="U93" i="1"/>
  <c r="AD31" i="1"/>
  <c r="AG31" i="1"/>
  <c r="AG32" i="1"/>
  <c r="AG33" i="1"/>
  <c r="AG34" i="1"/>
  <c r="AA32" i="1"/>
  <c r="AA33" i="1"/>
  <c r="AA31" i="1"/>
  <c r="F47" i="9" l="1"/>
  <c r="CX4" i="33"/>
  <c r="D15" i="1" l="1"/>
  <c r="D14" i="1"/>
  <c r="D16" i="1"/>
  <c r="D17" i="1"/>
  <c r="AC4" i="33"/>
  <c r="AG1" i="1" l="1"/>
  <c r="A4" i="33" l="1"/>
  <c r="C1" i="34"/>
  <c r="B3" i="1" l="1"/>
  <c r="B4" i="33" s="1"/>
  <c r="B6" i="1"/>
  <c r="E4" i="33" s="1"/>
  <c r="B5" i="1"/>
  <c r="D4" i="33" s="1"/>
  <c r="B4" i="1"/>
  <c r="C4" i="33" l="1"/>
  <c r="X89" i="1"/>
  <c r="AH85" i="1"/>
  <c r="AG85" i="1"/>
  <c r="AF85" i="1"/>
  <c r="AE85" i="1"/>
  <c r="AD85" i="1"/>
  <c r="X85" i="1"/>
  <c r="W85" i="1"/>
  <c r="Y85" i="1"/>
  <c r="W89" i="1" l="1"/>
  <c r="BX4" i="33" l="1"/>
  <c r="CB4" i="33"/>
  <c r="CC4" i="33"/>
  <c r="N89" i="1"/>
  <c r="N88" i="1"/>
  <c r="N87" i="1"/>
  <c r="N86" i="1"/>
  <c r="M89" i="1"/>
  <c r="M87" i="1"/>
  <c r="M86" i="1"/>
  <c r="AB25" i="6"/>
  <c r="N93" i="1" l="1"/>
  <c r="Q83" i="1" s="1"/>
  <c r="CV4" i="33" s="1"/>
  <c r="CA4" i="33" l="1"/>
  <c r="BZ4" i="33"/>
  <c r="BY4" i="33"/>
  <c r="BW4" i="33"/>
  <c r="BV4" i="33"/>
  <c r="BU4" i="33"/>
  <c r="BT4" i="33"/>
  <c r="BE4" i="33"/>
  <c r="BG4" i="33"/>
  <c r="BI4" i="33"/>
  <c r="BK4" i="33"/>
  <c r="BM4" i="33"/>
  <c r="BO4" i="33"/>
  <c r="BQ4" i="33"/>
  <c r="BS4" i="33"/>
  <c r="BP4" i="33"/>
  <c r="BL4" i="33"/>
  <c r="BH4" i="33"/>
  <c r="BD4" i="33"/>
  <c r="AD83" i="1"/>
  <c r="AH83" i="1"/>
  <c r="AG83" i="1"/>
  <c r="AF83" i="1"/>
  <c r="AE83" i="1"/>
  <c r="Y83" i="1"/>
  <c r="X83" i="1"/>
  <c r="W83" i="1"/>
  <c r="AG81" i="1"/>
  <c r="AF81" i="1"/>
  <c r="AE81" i="1"/>
  <c r="AD81" i="1"/>
  <c r="Y81" i="1"/>
  <c r="X81" i="1"/>
  <c r="W81" i="1"/>
  <c r="AH81" i="1" l="1"/>
  <c r="S3" i="1"/>
  <c r="Y4" i="33" s="1"/>
  <c r="O5" i="1"/>
  <c r="W4" i="33" s="1"/>
  <c r="O4" i="1"/>
  <c r="O3" i="1"/>
  <c r="U4" i="33" s="1"/>
  <c r="P51" i="6"/>
  <c r="V6" i="1" l="1"/>
  <c r="X6" i="1"/>
  <c r="U73" i="1"/>
  <c r="V4" i="33"/>
  <c r="B37" i="6"/>
  <c r="C37" i="6" s="1"/>
  <c r="D37" i="6" s="1"/>
  <c r="E37" i="6" s="1"/>
  <c r="F37" i="6" s="1"/>
  <c r="G37" i="6" s="1"/>
  <c r="H37" i="6" s="1"/>
  <c r="I37" i="6" s="1"/>
  <c r="J37" i="6" s="1"/>
  <c r="K37" i="6" s="1"/>
  <c r="L37" i="6" s="1"/>
  <c r="B35" i="6"/>
  <c r="C35" i="6" s="1"/>
  <c r="D35" i="6" s="1"/>
  <c r="E35" i="6" s="1"/>
  <c r="F35" i="6" s="1"/>
  <c r="G35" i="6" s="1"/>
  <c r="H35" i="6" s="1"/>
  <c r="I35" i="6" s="1"/>
  <c r="J35" i="6" s="1"/>
  <c r="K35" i="6" s="1"/>
  <c r="L35" i="6" s="1"/>
  <c r="M35" i="6" s="1"/>
  <c r="N35" i="6" s="1"/>
  <c r="O35" i="6" s="1"/>
  <c r="P35" i="6" s="1"/>
  <c r="Q35" i="6" s="1"/>
  <c r="R35" i="6" s="1"/>
  <c r="S35" i="6" s="1"/>
  <c r="T35" i="6" s="1"/>
  <c r="C33" i="6"/>
  <c r="D33" i="6" s="1"/>
  <c r="E33" i="6" s="1"/>
  <c r="F33" i="6" s="1"/>
  <c r="N79" i="1"/>
  <c r="CJ4" i="33" s="1"/>
  <c r="N78" i="1"/>
  <c r="CI4" i="33" s="1"/>
  <c r="N77" i="1"/>
  <c r="CH4" i="33" s="1"/>
  <c r="R75" i="1"/>
  <c r="R74" i="1"/>
  <c r="R73" i="1"/>
  <c r="CK4" i="33" s="1"/>
  <c r="N75" i="1"/>
  <c r="U5" i="12"/>
  <c r="N74" i="1" s="1"/>
  <c r="U4" i="12"/>
  <c r="E6" i="12"/>
  <c r="F5" i="12"/>
  <c r="J4" i="12"/>
  <c r="D6" i="12"/>
  <c r="C10" i="6"/>
  <c r="D10" i="6" s="1"/>
  <c r="E10" i="6" s="1"/>
  <c r="F10" i="6" s="1"/>
  <c r="G10" i="6" s="1"/>
  <c r="H10" i="6" s="1"/>
  <c r="I10" i="6" s="1"/>
  <c r="J10" i="6" s="1"/>
  <c r="K10" i="6" s="1"/>
  <c r="L10" i="6" s="1"/>
  <c r="M10" i="6" s="1"/>
  <c r="N10" i="6" s="1"/>
  <c r="O10" i="6" s="1"/>
  <c r="P10" i="6" s="1"/>
  <c r="Q10" i="6" s="1"/>
  <c r="R10" i="6" s="1"/>
  <c r="S10" i="6" s="1"/>
  <c r="T10" i="6" s="1"/>
  <c r="B14" i="6"/>
  <c r="C14" i="6" s="1"/>
  <c r="D14" i="6" s="1"/>
  <c r="E14" i="6" s="1"/>
  <c r="F14" i="6" s="1"/>
  <c r="G14" i="6" s="1"/>
  <c r="H14" i="6" s="1"/>
  <c r="I14" i="6" s="1"/>
  <c r="J14" i="6" s="1"/>
  <c r="K14" i="6" s="1"/>
  <c r="L14" i="6" s="1"/>
  <c r="M14" i="6" s="1"/>
  <c r="N14" i="6" s="1"/>
  <c r="O14" i="6" s="1"/>
  <c r="P14" i="6" s="1"/>
  <c r="Q14" i="6" s="1"/>
  <c r="R14" i="6" s="1"/>
  <c r="S14" i="6" s="1"/>
  <c r="T14" i="6" s="1"/>
  <c r="B12" i="6"/>
  <c r="C12" i="6" s="1"/>
  <c r="D12" i="6" s="1"/>
  <c r="E12" i="6" s="1"/>
  <c r="F12" i="6" s="1"/>
  <c r="AI18" i="6"/>
  <c r="E6" i="1"/>
  <c r="H4" i="33" s="1"/>
  <c r="E5" i="1"/>
  <c r="G4" i="33" s="1"/>
  <c r="E4" i="1"/>
  <c r="F4" i="33" s="1"/>
  <c r="B6" i="6"/>
  <c r="B4" i="6"/>
  <c r="C4" i="6" s="1"/>
  <c r="D4" i="6" s="1"/>
  <c r="E4" i="6" s="1"/>
  <c r="F4" i="6" s="1"/>
  <c r="G4" i="6" s="1"/>
  <c r="H4" i="6" s="1"/>
  <c r="I4" i="6" s="1"/>
  <c r="J4" i="6" s="1"/>
  <c r="K4" i="6" s="1"/>
  <c r="L4" i="6" s="1"/>
  <c r="M4" i="6" s="1"/>
  <c r="N4" i="6" s="1"/>
  <c r="O4" i="6" s="1"/>
  <c r="P4" i="6" s="1"/>
  <c r="Q4" i="6" s="1"/>
  <c r="R4" i="6" s="1"/>
  <c r="S4" i="6" s="1"/>
  <c r="T4" i="6" s="1"/>
  <c r="G12" i="6" l="1"/>
  <c r="H12" i="6" s="1"/>
  <c r="I12" i="6" s="1"/>
  <c r="J12" i="6" s="1"/>
  <c r="K12" i="6" s="1"/>
  <c r="L12" i="6" s="1"/>
  <c r="M12" i="6" s="1"/>
  <c r="N12" i="6" s="1"/>
  <c r="O12" i="6" s="1"/>
  <c r="P12" i="6" s="1"/>
  <c r="Q12" i="6" s="1"/>
  <c r="R12" i="6" s="1"/>
  <c r="S12" i="6" s="1"/>
  <c r="T12" i="6" s="1"/>
  <c r="C6" i="6"/>
  <c r="D6" i="6" s="1"/>
  <c r="E6" i="6" s="1"/>
  <c r="F6" i="6" s="1"/>
  <c r="G6" i="6" s="1"/>
  <c r="H6" i="6" s="1"/>
  <c r="I6" i="6" s="1"/>
  <c r="J6" i="6" s="1"/>
  <c r="K6" i="6" s="1"/>
  <c r="L6" i="6" s="1"/>
  <c r="M6" i="6" s="1"/>
  <c r="N6" i="6" s="1"/>
  <c r="O6" i="6" s="1"/>
  <c r="P6" i="6" s="1"/>
  <c r="Q6" i="6" s="1"/>
  <c r="R6" i="6" s="1"/>
  <c r="S6" i="6" s="1"/>
  <c r="T6" i="6" s="1"/>
  <c r="M37" i="6"/>
  <c r="N37" i="6" s="1"/>
  <c r="O37" i="6" s="1"/>
  <c r="P37" i="6" s="1"/>
  <c r="Q37" i="6" s="1"/>
  <c r="R37" i="6" s="1"/>
  <c r="S37" i="6" s="1"/>
  <c r="T37" i="6" s="1"/>
  <c r="G33" i="6"/>
  <c r="N76" i="1"/>
  <c r="CG4" i="33" s="1"/>
  <c r="B24" i="6"/>
  <c r="A24" i="6"/>
  <c r="H24" i="6"/>
  <c r="F48" i="9"/>
  <c r="CM4" i="33"/>
  <c r="CF4" i="33"/>
  <c r="N73" i="1"/>
  <c r="CD4" i="33" s="1"/>
  <c r="R77" i="1"/>
  <c r="CO4" i="33" s="1"/>
  <c r="U78" i="1"/>
  <c r="R78" i="1"/>
  <c r="CP4" i="33" s="1"/>
  <c r="CE4" i="33"/>
  <c r="CN4" i="33"/>
  <c r="U76" i="1"/>
  <c r="AM18" i="6"/>
  <c r="D24" i="6" l="1"/>
  <c r="H33" i="6"/>
  <c r="Z4" i="33"/>
  <c r="U77" i="1"/>
  <c r="CL4" i="33"/>
  <c r="S83" i="1"/>
  <c r="A5" i="11"/>
  <c r="A6" i="11" s="1"/>
  <c r="A7" i="11" s="1"/>
  <c r="A5" i="2"/>
  <c r="A6" i="2" s="1"/>
  <c r="A7" i="2" s="1"/>
  <c r="A8" i="2" s="1"/>
  <c r="A9" i="2" s="1"/>
  <c r="A10" i="2" s="1"/>
  <c r="A11" i="2" s="1"/>
  <c r="A12" i="2" s="1"/>
  <c r="A13" i="2" s="1"/>
  <c r="A14" i="2" s="1"/>
  <c r="A15" i="2" s="1"/>
  <c r="A16" i="2" s="1"/>
  <c r="A17" i="2" s="1"/>
  <c r="A18" i="2" s="1"/>
  <c r="A19" i="2" s="1"/>
  <c r="A20" i="2" s="1"/>
  <c r="A21" i="2" s="1"/>
  <c r="A22" i="2" s="1"/>
  <c r="A23" i="2" s="1"/>
  <c r="I33" i="6" l="1"/>
  <c r="A8" i="11"/>
  <c r="BB4" i="29"/>
  <c r="O6" i="29" s="1"/>
  <c r="I3" i="19" s="1"/>
  <c r="J3" i="19" s="1"/>
  <c r="P4" i="28" l="1"/>
  <c r="AE1" i="1" s="1"/>
  <c r="J33" i="6"/>
  <c r="A9" i="11"/>
  <c r="L5" i="1"/>
  <c r="T4" i="33" s="1"/>
  <c r="L4" i="1"/>
  <c r="S4" i="33" s="1"/>
  <c r="H3" i="1"/>
  <c r="J4" i="33" s="1"/>
  <c r="L3" i="1"/>
  <c r="R4" i="33" s="1"/>
  <c r="H5" i="1"/>
  <c r="L4" i="33" s="1"/>
  <c r="H4" i="1"/>
  <c r="K4" i="33" s="1"/>
  <c r="H6" i="1"/>
  <c r="M4" i="33" s="1"/>
  <c r="K33" i="6" l="1"/>
  <c r="A10" i="11"/>
  <c r="J4" i="1"/>
  <c r="O4" i="33" s="1"/>
  <c r="L6" i="1"/>
  <c r="J6" i="1"/>
  <c r="Q4" i="33" s="1"/>
  <c r="J3" i="1"/>
  <c r="N4" i="33" s="1"/>
  <c r="J5" i="1"/>
  <c r="P4" i="33" s="1"/>
  <c r="I84" i="1"/>
  <c r="BC4" i="33" s="1"/>
  <c r="G66" i="1"/>
  <c r="F66" i="1"/>
  <c r="E66" i="1"/>
  <c r="D66" i="1"/>
  <c r="C66" i="1"/>
  <c r="AP4" i="33" s="1"/>
  <c r="L33" i="6" l="1"/>
  <c r="A11" i="11"/>
  <c r="M33" i="6" l="1"/>
  <c r="A12" i="11"/>
  <c r="I75" i="1"/>
  <c r="BA4" i="33"/>
  <c r="AZ4" i="33"/>
  <c r="AY4" i="33"/>
  <c r="AX4" i="33"/>
  <c r="F49" i="9"/>
  <c r="N33" i="6" l="1"/>
  <c r="B43" i="6" s="1"/>
  <c r="A13" i="11"/>
  <c r="I66" i="1"/>
  <c r="AQ4" i="33" s="1"/>
  <c r="Z5" i="1"/>
  <c r="A43" i="6" l="1"/>
  <c r="F43" i="6" s="1"/>
  <c r="O33" i="6"/>
  <c r="A14" i="11"/>
  <c r="Z6" i="1"/>
  <c r="AI4" i="33"/>
  <c r="AW4" i="33"/>
  <c r="BB4" i="33"/>
  <c r="AH4" i="33"/>
  <c r="AH31" i="1"/>
  <c r="P33" i="6" l="1"/>
  <c r="A15" i="11"/>
  <c r="K66" i="1"/>
  <c r="AS4" i="33" s="1"/>
  <c r="J66" i="1"/>
  <c r="AR4" i="33" s="1"/>
  <c r="Z4" i="1"/>
  <c r="AU4" i="33"/>
  <c r="Q33" i="6" l="1"/>
  <c r="A16" i="11"/>
  <c r="H66" i="1"/>
  <c r="R33" i="6" l="1"/>
  <c r="A17" i="11"/>
  <c r="O6" i="1"/>
  <c r="X4" i="33" s="1"/>
  <c r="S33" i="6" l="1"/>
  <c r="A18" i="11"/>
  <c r="AH37" i="1"/>
  <c r="AH38" i="1"/>
  <c r="AH39" i="1"/>
  <c r="G10" i="19"/>
  <c r="AH35" i="1" s="1"/>
  <c r="G9" i="19"/>
  <c r="AH36" i="1"/>
  <c r="G8" i="19"/>
  <c r="T33" i="6" l="1"/>
  <c r="A19" i="11"/>
  <c r="A20" i="11" l="1"/>
  <c r="B3" i="19"/>
  <c r="H43" i="6" l="1"/>
  <c r="A21" i="11"/>
  <c r="BF4" i="33"/>
  <c r="BJ4" i="33"/>
  <c r="BN4" i="33"/>
  <c r="BR4" i="33"/>
  <c r="A22" i="11" l="1"/>
  <c r="A23" i="11" s="1"/>
  <c r="K45" i="9" l="1"/>
  <c r="M4" i="2" l="1"/>
  <c r="P5" i="1" l="1"/>
  <c r="AA59" i="12"/>
  <c r="W59" i="12"/>
  <c r="P59" i="12"/>
  <c r="AA46" i="12"/>
  <c r="W46" i="12"/>
  <c r="P46" i="12"/>
  <c r="AA45" i="12"/>
  <c r="W45" i="12"/>
  <c r="P45" i="12"/>
  <c r="AA44" i="12"/>
  <c r="W44" i="12"/>
  <c r="P44" i="12"/>
  <c r="AA43" i="12"/>
  <c r="W43" i="12"/>
  <c r="P43" i="12"/>
  <c r="AA42" i="12"/>
  <c r="W42" i="12"/>
  <c r="P42" i="12"/>
  <c r="AA41" i="12"/>
  <c r="W41" i="12"/>
  <c r="P41" i="12"/>
  <c r="AA40" i="12"/>
  <c r="W40" i="12"/>
  <c r="P40" i="12"/>
  <c r="AA39" i="12"/>
  <c r="W39" i="12"/>
  <c r="P39" i="12"/>
  <c r="AA38" i="12"/>
  <c r="W38" i="12"/>
  <c r="P38" i="12"/>
  <c r="AA37" i="12"/>
  <c r="W37" i="12"/>
  <c r="P37" i="12"/>
  <c r="AA36" i="12"/>
  <c r="W36" i="12"/>
  <c r="P36" i="12"/>
  <c r="AA35" i="12"/>
  <c r="W35" i="12"/>
  <c r="P35" i="12"/>
  <c r="AA34" i="12"/>
  <c r="W34" i="12"/>
  <c r="P34" i="12"/>
  <c r="AA33" i="12"/>
  <c r="W33" i="12"/>
  <c r="P33" i="12"/>
  <c r="AA32" i="12"/>
  <c r="W32" i="12"/>
  <c r="P32" i="12"/>
  <c r="AA31" i="12"/>
  <c r="W31" i="12"/>
  <c r="P31" i="12"/>
  <c r="AA30" i="12"/>
  <c r="W30" i="12"/>
  <c r="P30" i="12"/>
  <c r="AA29" i="12"/>
  <c r="W29" i="12"/>
  <c r="P29" i="12"/>
  <c r="AA28" i="12"/>
  <c r="W28" i="12"/>
  <c r="P28" i="12"/>
  <c r="AA27" i="12"/>
  <c r="W27" i="12"/>
  <c r="P27" i="12"/>
  <c r="AA26" i="12"/>
  <c r="W26" i="12"/>
  <c r="P26" i="12"/>
  <c r="AA25" i="12"/>
  <c r="W25" i="12"/>
  <c r="P25" i="12"/>
  <c r="AA24" i="12"/>
  <c r="W24" i="12"/>
  <c r="P24" i="12"/>
  <c r="AA23" i="12"/>
  <c r="W23" i="12"/>
  <c r="P23" i="12"/>
  <c r="AA22" i="12"/>
  <c r="P22" i="12"/>
  <c r="AA21" i="12"/>
  <c r="W21" i="12"/>
  <c r="P21" i="12"/>
  <c r="AA20" i="12"/>
  <c r="W20" i="12"/>
  <c r="P20" i="12"/>
  <c r="P19" i="12"/>
  <c r="P18" i="12"/>
  <c r="AE4" i="12" l="1"/>
  <c r="AE5" i="12"/>
  <c r="AE3" i="12"/>
  <c r="G59" i="12"/>
  <c r="H59" i="12"/>
  <c r="CQ4" i="33"/>
  <c r="J59" i="12"/>
  <c r="AA4" i="33" l="1"/>
  <c r="AB59" i="12"/>
  <c r="U28" i="1"/>
  <c r="R28" i="1"/>
  <c r="V28" i="1" l="1"/>
  <c r="Z13" i="1"/>
  <c r="Z12" i="1"/>
  <c r="Y13" i="1"/>
  <c r="Y12" i="1"/>
  <c r="E1" i="11" l="1"/>
  <c r="G4" i="11" l="1"/>
  <c r="M17" i="11"/>
  <c r="M18" i="11"/>
  <c r="G5" i="11"/>
  <c r="G6" i="11"/>
  <c r="G7" i="11"/>
  <c r="G8" i="11"/>
  <c r="G9" i="11"/>
  <c r="G10" i="11"/>
  <c r="G12" i="11"/>
  <c r="G13" i="11"/>
  <c r="G14" i="11"/>
  <c r="G15" i="11"/>
  <c r="G11" i="11"/>
  <c r="G16" i="11"/>
  <c r="G17" i="11"/>
  <c r="G18" i="11"/>
  <c r="G19" i="11"/>
  <c r="G20" i="11"/>
  <c r="G21" i="11"/>
  <c r="G22" i="11"/>
  <c r="J7" i="11"/>
  <c r="J6" i="11"/>
  <c r="J5" i="11"/>
  <c r="AJ4" i="33" l="1"/>
  <c r="AL4" i="33" s="1"/>
  <c r="U75" i="1" l="1"/>
  <c r="L28" i="1"/>
  <c r="C2" i="6"/>
  <c r="N28" i="1" l="1"/>
  <c r="M28" i="1"/>
  <c r="F44" i="9"/>
  <c r="D2" i="6"/>
  <c r="E2" i="6" s="1"/>
  <c r="F2" i="6" s="1"/>
  <c r="G2" i="6" l="1"/>
  <c r="F24" i="6"/>
  <c r="R83" i="1" s="1"/>
  <c r="H2" i="6" l="1"/>
  <c r="I2" i="6" l="1"/>
  <c r="J2" i="6" l="1"/>
  <c r="F28" i="1"/>
  <c r="AK4" i="33" s="1"/>
  <c r="AM4" i="33" s="1"/>
  <c r="M12" i="1"/>
  <c r="N13" i="1"/>
  <c r="N12" i="1"/>
  <c r="M13" i="1"/>
  <c r="K2" i="6" l="1"/>
  <c r="L2" i="6" l="1"/>
  <c r="M2" i="6" l="1"/>
  <c r="F7" i="2"/>
  <c r="V17" i="2" l="1"/>
  <c r="G7" i="2"/>
  <c r="A20" i="6"/>
  <c r="L83" i="1" s="1"/>
  <c r="CR4" i="33" s="1"/>
  <c r="N2" i="6"/>
  <c r="F8" i="2"/>
  <c r="G8" i="2" s="1"/>
  <c r="O2" i="6" l="1"/>
  <c r="F9" i="2"/>
  <c r="G9" i="2" s="1"/>
  <c r="P2" i="6" l="1"/>
  <c r="F10" i="2"/>
  <c r="G10" i="2" s="1"/>
  <c r="Q2" i="6" l="1"/>
  <c r="F11" i="2"/>
  <c r="G11" i="2" s="1"/>
  <c r="R2" i="6" l="1"/>
  <c r="F12" i="2"/>
  <c r="G12" i="2" s="1"/>
  <c r="S2" i="6" l="1"/>
  <c r="F13" i="2"/>
  <c r="G13" i="2" s="1"/>
  <c r="T2" i="6" l="1"/>
  <c r="F14" i="2"/>
  <c r="G14" i="2" s="1"/>
  <c r="F15" i="2" l="1"/>
  <c r="G15" i="2" s="1"/>
  <c r="F16" i="2" l="1"/>
  <c r="G16" i="2" s="1"/>
  <c r="F17" i="2" l="1"/>
  <c r="G17" i="2" s="1"/>
  <c r="F18" i="2" l="1"/>
  <c r="G18" i="2" s="1"/>
  <c r="F19" i="2" l="1"/>
  <c r="G19" i="2" s="1"/>
  <c r="F20" i="2" l="1"/>
  <c r="G20" i="2" s="1"/>
  <c r="H20" i="6" l="1"/>
  <c r="O83" i="1" s="1"/>
  <c r="CT4" i="33" s="1"/>
  <c r="B20" i="6"/>
  <c r="D20" i="6" s="1"/>
  <c r="F20" i="6"/>
  <c r="N83" i="1" s="1"/>
  <c r="F21" i="2"/>
  <c r="G21" i="2" s="1"/>
  <c r="F22" i="2" l="1"/>
  <c r="O47" i="2" s="1"/>
  <c r="M83" i="1"/>
  <c r="G22" i="2" l="1"/>
  <c r="CS4" i="33"/>
  <c r="U83" i="1"/>
  <c r="O28" i="1" l="1"/>
  <c r="P26" i="1" l="1"/>
  <c r="W28" i="1"/>
  <c r="P24" i="1"/>
  <c r="P25" i="1"/>
  <c r="P22" i="1"/>
  <c r="P23" i="1"/>
  <c r="P20" i="1"/>
  <c r="P21" i="1"/>
  <c r="P27" i="1"/>
  <c r="P18" i="1"/>
  <c r="P19" i="1"/>
  <c r="S28" i="1"/>
  <c r="T28" i="1"/>
  <c r="AO4" i="33" s="1"/>
  <c r="P15" i="1"/>
  <c r="P14" i="1"/>
  <c r="P16" i="1"/>
  <c r="P17" i="1"/>
  <c r="X28" i="1"/>
  <c r="V3" i="1"/>
  <c r="P12" i="1"/>
  <c r="P13" i="1"/>
  <c r="D12" i="1"/>
  <c r="D13" i="1"/>
  <c r="Z28" i="1" l="1"/>
  <c r="X3" i="1"/>
  <c r="AF4" i="33" s="1"/>
  <c r="AD4" i="33"/>
  <c r="X4" i="1"/>
  <c r="V4" i="1"/>
  <c r="P28" i="1"/>
  <c r="AN4" i="33"/>
  <c r="D28" i="1"/>
  <c r="Y28" i="1"/>
  <c r="AG4" i="33" l="1"/>
  <c r="X5" i="1"/>
  <c r="AE4" i="33"/>
  <c r="V5" i="1"/>
  <c r="F43" i="9"/>
  <c r="M92" i="1" l="1"/>
  <c r="M93" i="1" s="1"/>
  <c r="P83" i="1" l="1"/>
  <c r="CU4" i="33" s="1"/>
  <c r="F46" i="9"/>
  <c r="T83" i="1" l="1"/>
  <c r="V83" i="1" s="1"/>
  <c r="AB4" i="33" l="1"/>
  <c r="K74" i="1" l="1"/>
  <c r="K75" i="1" s="1"/>
  <c r="AV4" i="33" s="1"/>
  <c r="H74" i="1"/>
  <c r="H75" i="1" s="1"/>
  <c r="W17" i="38" l="1"/>
  <c r="C74" i="1" l="1"/>
  <c r="C75" i="1" s="1"/>
  <c r="AT4" i="33" s="1"/>
  <c r="R17" i="38" l="1"/>
  <c r="N36"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8" authorId="0" shapeId="0" xr:uid="{3981DCEB-12BF-40C2-8B54-9218E3FC089F}">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SALEEM MANSOOR</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 ref="M8" authorId="1" shapeId="0" xr:uid="{92354632-6DB7-41CA-960E-F3FB1CD3BCC0}">
      <text>
        <r>
          <rPr>
            <b/>
            <sz val="9"/>
            <color indexed="81"/>
            <rFont val="Tahoma"/>
            <family val="2"/>
          </rPr>
          <t>SALEEM MANSOOR:تاريخ خطاب المقاول</t>
        </r>
      </text>
    </comment>
    <comment ref="O8" authorId="1" shapeId="0" xr:uid="{E0A3F74B-5CE4-467C-A67C-C3AD2C3FAB08}">
      <text>
        <r>
          <rPr>
            <b/>
            <sz val="9"/>
            <color indexed="81"/>
            <rFont val="Tahoma"/>
            <family val="2"/>
          </rPr>
          <t>SALEEM MANSOOR:</t>
        </r>
        <r>
          <rPr>
            <sz val="9"/>
            <color indexed="81"/>
            <rFont val="Tahoma"/>
            <family val="2"/>
          </rPr>
          <t xml:space="preserve">
تاريخ خطاب الاستشاري</t>
        </r>
      </text>
    </comment>
    <comment ref="Q8" authorId="1" shapeId="0" xr:uid="{4172CDAE-2CD7-4CD1-9465-0B6DE44DD42B}">
      <text>
        <r>
          <rPr>
            <b/>
            <sz val="9"/>
            <color indexed="81"/>
            <rFont val="Tahoma"/>
            <family val="2"/>
          </rPr>
          <t>SALEEM MANSOOR:</t>
        </r>
        <r>
          <rPr>
            <sz val="9"/>
            <color indexed="81"/>
            <rFont val="Tahoma"/>
            <family val="2"/>
          </rPr>
          <t xml:space="preserve">
تاريخ استلام المالك</t>
        </r>
      </text>
    </comment>
    <comment ref="S8" authorId="1" shapeId="0" xr:uid="{1E4AB92C-D701-41CD-AA51-800487A06D9F}">
      <text>
        <r>
          <rPr>
            <b/>
            <sz val="9"/>
            <color indexed="81"/>
            <rFont val="Tahoma"/>
            <family val="2"/>
          </rPr>
          <t>SALEEM MANSOOR:</t>
        </r>
        <r>
          <rPr>
            <sz val="9"/>
            <color indexed="81"/>
            <rFont val="Tahoma"/>
            <family val="2"/>
          </rPr>
          <t xml:space="preserve">
تاريخ اعتماد المالك</t>
        </r>
      </text>
    </comment>
    <comment ref="T8" authorId="1" shapeId="0" xr:uid="{D99BAB9E-5409-4F66-BAD2-FDA0DF614315}">
      <text>
        <r>
          <rPr>
            <b/>
            <sz val="9"/>
            <color indexed="81"/>
            <rFont val="Tahoma"/>
            <family val="2"/>
          </rPr>
          <t>SALEEM MANSOOR:</t>
        </r>
        <r>
          <rPr>
            <sz val="9"/>
            <color indexed="81"/>
            <rFont val="Tahoma"/>
            <family val="2"/>
          </rPr>
          <t xml:space="preserve">
تاريخ رفع المستخلص للمالية اعتماد المالك</t>
        </r>
      </text>
    </comment>
    <comment ref="V8" authorId="1" shapeId="0" xr:uid="{18607A37-12CF-4CC6-86FD-256CAD6D30E0}">
      <text>
        <r>
          <rPr>
            <b/>
            <sz val="9"/>
            <color indexed="81"/>
            <rFont val="Tahoma"/>
            <family val="2"/>
          </rPr>
          <t>SALEEM MANSOOR:</t>
        </r>
        <r>
          <rPr>
            <sz val="9"/>
            <color indexed="81"/>
            <rFont val="Tahoma"/>
            <family val="2"/>
          </rPr>
          <t xml:space="preserve">
تاريخ اعتماد المالية</t>
        </r>
      </text>
    </comment>
    <comment ref="X8" authorId="1" shapeId="0" xr:uid="{DCE4B972-C28E-4B46-8534-5C7765F17178}">
      <text>
        <r>
          <rPr>
            <b/>
            <sz val="9"/>
            <color indexed="81"/>
            <rFont val="Tahoma"/>
            <family val="2"/>
          </rPr>
          <t>SALEEM MANSOOR:</t>
        </r>
        <r>
          <rPr>
            <sz val="9"/>
            <color indexed="81"/>
            <rFont val="Tahoma"/>
            <family val="2"/>
          </rPr>
          <t xml:space="preserve">
تاريخ دفع المستخلص</t>
        </r>
      </text>
    </comment>
  </commentList>
</comments>
</file>

<file path=xl/sharedStrings.xml><?xml version="1.0" encoding="utf-8"?>
<sst xmlns="http://schemas.openxmlformats.org/spreadsheetml/2006/main" count="2513" uniqueCount="1381">
  <si>
    <t>Original Plan Value</t>
  </si>
  <si>
    <t>Weekly PV (SAR)</t>
  </si>
  <si>
    <t>Weekly EV (SAR)</t>
  </si>
  <si>
    <t>Weekly PV %</t>
  </si>
  <si>
    <t>Weekly Phys PV%</t>
  </si>
  <si>
    <t>Total SD Planned</t>
  </si>
  <si>
    <t>SD Remaining</t>
  </si>
  <si>
    <t>SD Pending</t>
  </si>
  <si>
    <t>Total SD Submittals</t>
  </si>
  <si>
    <t>Planned Materials Approv</t>
  </si>
  <si>
    <t>Material Pending Approval</t>
  </si>
  <si>
    <t>Materila Total Submittals</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</si>
  <si>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</si>
  <si>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</si>
  <si>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</si>
  <si>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</si>
  <si>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</si>
  <si>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</si>
  <si>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</si>
  <si>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</si>
  <si>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</si>
  <si>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</si>
  <si>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</si>
  <si>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MODON - Weekly Progress Report - Construction Projects</t>
  </si>
  <si>
    <t>Data Date</t>
  </si>
  <si>
    <t>Contract General Information</t>
  </si>
  <si>
    <t>Key Dates</t>
  </si>
  <si>
    <t>Cost Summary (SR)</t>
  </si>
  <si>
    <t>Performance Summary</t>
  </si>
  <si>
    <t>Project Scope</t>
  </si>
  <si>
    <t>Project Name</t>
  </si>
  <si>
    <t xml:space="preserve">Contract Award </t>
  </si>
  <si>
    <t>Contract Award  (Hijri)</t>
  </si>
  <si>
    <t xml:space="preserve">Revised Completion </t>
  </si>
  <si>
    <t>Original Contract Value</t>
  </si>
  <si>
    <t>O&amp;M Value (if any)</t>
  </si>
  <si>
    <t>EAC</t>
  </si>
  <si>
    <t>Plan Value</t>
  </si>
  <si>
    <t>Phys. Plan Value</t>
  </si>
  <si>
    <t>Quality Score</t>
  </si>
  <si>
    <t>Project ID</t>
  </si>
  <si>
    <t>Stage</t>
  </si>
  <si>
    <t xml:space="preserve">Contract Sign </t>
  </si>
  <si>
    <t>Contract Sign  (Hijri)</t>
  </si>
  <si>
    <t xml:space="preserve">Committed Completion </t>
  </si>
  <si>
    <t>Revised Contract Value</t>
  </si>
  <si>
    <t>Submitted Invoices (Gross Value)</t>
  </si>
  <si>
    <t>Earn Value</t>
  </si>
  <si>
    <t>Phys. Earn Value</t>
  </si>
  <si>
    <t>Contractor</t>
  </si>
  <si>
    <t>Status</t>
  </si>
  <si>
    <t xml:space="preserve">Site Handover </t>
  </si>
  <si>
    <t>Site Handover  (Hijri)</t>
  </si>
  <si>
    <t>Forecast Completion</t>
  </si>
  <si>
    <t>Estimate At Completion Value</t>
  </si>
  <si>
    <t>Penalities</t>
  </si>
  <si>
    <t>Variance</t>
  </si>
  <si>
    <t>Safety 
Score</t>
  </si>
  <si>
    <t>Consultant</t>
  </si>
  <si>
    <t>Modon PM</t>
  </si>
  <si>
    <t>Original Completion</t>
  </si>
  <si>
    <t>Original Completion (Hijri)</t>
  </si>
  <si>
    <t xml:space="preserve">Potential Changes </t>
  </si>
  <si>
    <t>FIR Value (Todate)</t>
  </si>
  <si>
    <t>FIR %</t>
  </si>
  <si>
    <t>Invoiced %</t>
  </si>
  <si>
    <t>Progress Overview</t>
  </si>
  <si>
    <t>Earned Value Progress (SAR)</t>
  </si>
  <si>
    <t>Physical Progress (Effort)</t>
  </si>
  <si>
    <t>Earned Value Progress (%)</t>
  </si>
  <si>
    <t>WBS</t>
  </si>
  <si>
    <t>BOQ Value (SAR)</t>
  </si>
  <si>
    <t>% Wt.</t>
  </si>
  <si>
    <t>Weekly (SAR)</t>
  </si>
  <si>
    <t>To Date (SAR)</t>
  </si>
  <si>
    <t>Budgeted</t>
  </si>
  <si>
    <t>Weekly Physical Progress</t>
  </si>
  <si>
    <t>To Date Physical Progress</t>
  </si>
  <si>
    <t>Planned</t>
  </si>
  <si>
    <t>Earned</t>
  </si>
  <si>
    <t>Original Plan</t>
  </si>
  <si>
    <t>Revised Planned</t>
  </si>
  <si>
    <t>Original Plan %</t>
  </si>
  <si>
    <t>Revised Planned %</t>
  </si>
  <si>
    <t>Earned %</t>
  </si>
  <si>
    <t>SPI</t>
  </si>
  <si>
    <t>(Manhours)</t>
  </si>
  <si>
    <t>Plan %</t>
  </si>
  <si>
    <t>Total</t>
  </si>
  <si>
    <t xml:space="preserve">Construction Milestones </t>
  </si>
  <si>
    <t>Item
 No.</t>
  </si>
  <si>
    <t>Milestones</t>
  </si>
  <si>
    <t>Original 
(Baseline)</t>
  </si>
  <si>
    <t>Latest Plan</t>
  </si>
  <si>
    <t>Forecast</t>
  </si>
  <si>
    <t>Days
Change</t>
  </si>
  <si>
    <t xml:space="preserve">  </t>
  </si>
  <si>
    <t xml:space="preserve">Performance overview </t>
  </si>
  <si>
    <t>Submittals Status</t>
  </si>
  <si>
    <t xml:space="preserve">Quality </t>
  </si>
  <si>
    <t>Safety</t>
  </si>
  <si>
    <t>Shop Drawings</t>
  </si>
  <si>
    <t>Quality Reports</t>
  </si>
  <si>
    <t>Safety Statistics</t>
  </si>
  <si>
    <t>Proactive Vs Reactive Actions Taken</t>
  </si>
  <si>
    <t>Item Per WBS</t>
  </si>
  <si>
    <t>Total Submitted Drawings</t>
  </si>
  <si>
    <t xml:space="preserve">Remaining </t>
  </si>
  <si>
    <t xml:space="preserve">Pending </t>
  </si>
  <si>
    <t>Total Submittals</t>
  </si>
  <si>
    <t>Issued</t>
  </si>
  <si>
    <t>Closed</t>
  </si>
  <si>
    <t>Pending</t>
  </si>
  <si>
    <t>Avg. Closing
(Days)</t>
  </si>
  <si>
    <t>Category</t>
  </si>
  <si>
    <t>Item</t>
  </si>
  <si>
    <t xml:space="preserve">This Week </t>
  </si>
  <si>
    <t>This Month</t>
  </si>
  <si>
    <t>Year to Date</t>
  </si>
  <si>
    <t>Cumulative</t>
  </si>
  <si>
    <t>A</t>
  </si>
  <si>
    <t>B</t>
  </si>
  <si>
    <t>C</t>
  </si>
  <si>
    <t>D</t>
  </si>
  <si>
    <t>Processed</t>
  </si>
  <si>
    <t>0-10
Days</t>
  </si>
  <si>
    <t>11-20
Days</t>
  </si>
  <si>
    <t>21-30
Days</t>
  </si>
  <si>
    <t>31-60
Days</t>
  </si>
  <si>
    <t>&gt; 60
Days</t>
  </si>
  <si>
    <t>General</t>
  </si>
  <si>
    <t>Proactive</t>
  </si>
  <si>
    <t>Non Conformance (NCR)</t>
  </si>
  <si>
    <t>Reactive</t>
  </si>
  <si>
    <t>Site Instruction (SIR/SOR)</t>
  </si>
  <si>
    <t>Material Inspection (MRIR)</t>
  </si>
  <si>
    <t>Field Inspection (FIR)</t>
  </si>
  <si>
    <t xml:space="preserve">TOTAL </t>
  </si>
  <si>
    <t>Key Submittals Approval Status</t>
  </si>
  <si>
    <t>Material Approval</t>
  </si>
  <si>
    <t xml:space="preserve">1 Quality Plan Approval </t>
  </si>
  <si>
    <t>6 Baseline Approval</t>
  </si>
  <si>
    <t>Total Hours Worked Vs Safe Hours Worked</t>
  </si>
  <si>
    <t>Total Submitted Material</t>
  </si>
  <si>
    <t>Remaining to approve</t>
  </si>
  <si>
    <t xml:space="preserve">2 Quality Plan Last Up </t>
  </si>
  <si>
    <t>7 No of Approved Version of Schedule</t>
  </si>
  <si>
    <t>with Designer</t>
  </si>
  <si>
    <t xml:space="preserve">3 Safety Plan Approval </t>
  </si>
  <si>
    <t>8 Last Approved Schedule</t>
  </si>
  <si>
    <t xml:space="preserve">4 Safety Plan Last Up </t>
  </si>
  <si>
    <t>9 BOQ Approval Date</t>
  </si>
  <si>
    <t>10 No of Approved Version of BOQ</t>
  </si>
  <si>
    <t>Invoices Summary</t>
  </si>
  <si>
    <t>Total Submitted Invoices</t>
  </si>
  <si>
    <t>Submitted Invoices (SAR)</t>
  </si>
  <si>
    <t>Contract Value (SR)</t>
  </si>
  <si>
    <t>PM Approved Invoices</t>
  </si>
  <si>
    <t>PM Approved Invoices (SAR)</t>
  </si>
  <si>
    <t>Planned Value (SR)</t>
  </si>
  <si>
    <t xml:space="preserve">No of Paid  Invoices </t>
  </si>
  <si>
    <t>Paid  Invoices (SAR)</t>
  </si>
  <si>
    <t>Earned Value (SR)</t>
  </si>
  <si>
    <t>Procurement Summary</t>
  </si>
  <si>
    <t>No of Pending Invoices</t>
  </si>
  <si>
    <t>Last Submitted Period</t>
  </si>
  <si>
    <t>Submitted  (SAR)</t>
  </si>
  <si>
    <t>Total Materials</t>
  </si>
  <si>
    <t>Total Number of P.O.</t>
  </si>
  <si>
    <t>Actual P.O.
To Date</t>
  </si>
  <si>
    <t>Remaining P.O</t>
  </si>
  <si>
    <t>Material on Site</t>
  </si>
  <si>
    <t>Remaining Materials</t>
  </si>
  <si>
    <t>Material Delivery Completion (Date)</t>
  </si>
  <si>
    <t>Advance Payment %</t>
  </si>
  <si>
    <t>Advance Payment (SAR)</t>
  </si>
  <si>
    <t>PM Approved (SAR)</t>
  </si>
  <si>
    <t>Latest Contract Change Order Log</t>
  </si>
  <si>
    <t>Retention %</t>
  </si>
  <si>
    <t>Retention (SAR)</t>
  </si>
  <si>
    <t>Total Paid  (SAR)</t>
  </si>
  <si>
    <t>Deduction / Penalties %</t>
  </si>
  <si>
    <t>Deduction / Penalties (SAR)</t>
  </si>
  <si>
    <t>CCO No.</t>
  </si>
  <si>
    <t>Date Added</t>
  </si>
  <si>
    <t>Description of Change</t>
  </si>
  <si>
    <t>Cost</t>
  </si>
  <si>
    <t>Sch Impact (Months)</t>
  </si>
  <si>
    <t>Date Approved</t>
  </si>
  <si>
    <t>Duration</t>
  </si>
  <si>
    <t>Resources at Site</t>
  </si>
  <si>
    <t>Head Count - Non Manual</t>
  </si>
  <si>
    <t>Head Count - Manual</t>
  </si>
  <si>
    <t>Total Head Count</t>
  </si>
  <si>
    <t>Actual</t>
  </si>
  <si>
    <t>Next Month Forecast</t>
  </si>
  <si>
    <t>Total Plan</t>
  </si>
  <si>
    <t>Total Actual</t>
  </si>
  <si>
    <t>Manpower Breakdown by Trade</t>
  </si>
  <si>
    <t>Major Equipment</t>
  </si>
  <si>
    <t>Key Trade</t>
  </si>
  <si>
    <t>Type</t>
  </si>
  <si>
    <t>Idle</t>
  </si>
  <si>
    <t>Major Quantity Trackers</t>
  </si>
  <si>
    <t>BOQ N0.</t>
  </si>
  <si>
    <t xml:space="preserve">Item Description </t>
  </si>
  <si>
    <t>Total Qty</t>
  </si>
  <si>
    <t>Measu Unit</t>
  </si>
  <si>
    <t>Plan to Date</t>
  </si>
  <si>
    <t>Act to Date</t>
  </si>
  <si>
    <t>Remaining</t>
  </si>
  <si>
    <t>Weekly Prgoress Photos</t>
  </si>
  <si>
    <t>Top Issues and Risks</t>
  </si>
  <si>
    <t>Top 5 Issues</t>
  </si>
  <si>
    <t>Issue No</t>
  </si>
  <si>
    <t>Date Identified</t>
  </si>
  <si>
    <t>Issue Description</t>
  </si>
  <si>
    <t>Responsible</t>
  </si>
  <si>
    <t>Action Taken</t>
  </si>
  <si>
    <t>Mitigation</t>
  </si>
  <si>
    <t>Current Status</t>
  </si>
  <si>
    <t>Expected/Actual
Closure</t>
  </si>
  <si>
    <t>Duration Elapsed</t>
  </si>
  <si>
    <t>Total FIR Amount</t>
  </si>
  <si>
    <t>Cum up To Date FRI</t>
  </si>
  <si>
    <t>Project Budget</t>
  </si>
  <si>
    <t>Date Period</t>
  </si>
  <si>
    <t>To</t>
  </si>
  <si>
    <t>BOQ Item #</t>
  </si>
  <si>
    <t xml:space="preserve">BOQ Description  </t>
  </si>
  <si>
    <t>FIR #</t>
  </si>
  <si>
    <t>FIR DATE</t>
  </si>
  <si>
    <t xml:space="preserve">FIR Description  </t>
  </si>
  <si>
    <t>Unit</t>
  </si>
  <si>
    <t>Unit Rate</t>
  </si>
  <si>
    <t xml:space="preserve"> Current Pariod  Quantity</t>
  </si>
  <si>
    <t>Total (SR)</t>
  </si>
  <si>
    <t>m³</t>
  </si>
  <si>
    <t>m²</t>
  </si>
  <si>
    <t>m</t>
  </si>
  <si>
    <t>nr</t>
  </si>
  <si>
    <t>item</t>
  </si>
  <si>
    <t>Item/set</t>
  </si>
  <si>
    <t>Set</t>
  </si>
  <si>
    <t>Total Pariod Amount</t>
  </si>
  <si>
    <t>Weekly Progress Report - Construction Projects</t>
  </si>
  <si>
    <t>AL-ENJAZ TRADING AND CONTRACTING COMPANY</t>
  </si>
  <si>
    <t>Construction</t>
  </si>
  <si>
    <t>Active</t>
  </si>
  <si>
    <t>Contract Award Date</t>
  </si>
  <si>
    <t>Contract Sign Date</t>
  </si>
  <si>
    <t>Site Handover Date</t>
  </si>
  <si>
    <t>Contract Award Date (Hijri)</t>
  </si>
  <si>
    <t>Contract Sign Date (Hijri)</t>
  </si>
  <si>
    <t>Site Handover Date (Hijri)</t>
  </si>
  <si>
    <t>Revised Completion Date</t>
  </si>
  <si>
    <t>Committed Completion Date</t>
  </si>
  <si>
    <t>Key Project Submittals</t>
  </si>
  <si>
    <t>Submission Date</t>
  </si>
  <si>
    <t>Days taken to approve orginal plan from site handover date</t>
  </si>
  <si>
    <t>Quality Plan submission</t>
  </si>
  <si>
    <t>Quality Plan approval</t>
  </si>
  <si>
    <t>Quality Plan Last Update</t>
  </si>
  <si>
    <t>Safety Plan submission</t>
  </si>
  <si>
    <t>Safety Plan approval</t>
  </si>
  <si>
    <t>Safety Plan Last Update</t>
  </si>
  <si>
    <t>Risk Management Plan submission</t>
  </si>
  <si>
    <t>Risk Management Plan approval</t>
  </si>
  <si>
    <t>Risk Management Plan Last Update</t>
  </si>
  <si>
    <t>Baseline Schedule submission</t>
  </si>
  <si>
    <t>Baseline Schedule approval</t>
  </si>
  <si>
    <t>No of Schedule Versions</t>
  </si>
  <si>
    <t>Last Recovery Schedule Approval Date</t>
  </si>
  <si>
    <t>BOQ submission</t>
  </si>
  <si>
    <t>BOQ approval</t>
  </si>
  <si>
    <t>No of Approved Version of BOQ</t>
  </si>
  <si>
    <t>Project Scope Statement</t>
  </si>
  <si>
    <t>Preliminaries</t>
  </si>
  <si>
    <t>Mobilization</t>
  </si>
  <si>
    <t>Engineering</t>
  </si>
  <si>
    <t>Procuments</t>
  </si>
  <si>
    <t>ROAD WORKS</t>
  </si>
  <si>
    <t>Storm Water Network</t>
  </si>
  <si>
    <t xml:space="preserve">Testing and Commissioning	</t>
  </si>
  <si>
    <t>Date</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</si>
  <si>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</si>
  <si>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</si>
  <si>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</si>
  <si>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</si>
  <si>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</si>
  <si>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</si>
  <si>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</si>
  <si>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</si>
  <si>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</si>
  <si>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</si>
  <si>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</si>
  <si>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</si>
  <si>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</si>
  <si>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</si>
  <si>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</si>
  <si>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</si>
  <si>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</si>
  <si>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</si>
  <si>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</si>
  <si>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N/A</t>
  </si>
  <si>
    <t xml:space="preserve">Item was not applicable or this item was not reviewed during the inspection. </t>
  </si>
  <si>
    <t>Zero</t>
  </si>
  <si>
    <t>No.</t>
  </si>
  <si>
    <t>Topic</t>
  </si>
  <si>
    <t>E (4)</t>
  </si>
  <si>
    <t>G (3)</t>
  </si>
  <si>
    <t>A (2)</t>
  </si>
  <si>
    <t>I (1)</t>
  </si>
  <si>
    <t>N/A (0)</t>
  </si>
  <si>
    <t>Control of Access to Site/Office</t>
  </si>
  <si>
    <t>QC of Excavation</t>
  </si>
  <si>
    <t>Item Count</t>
  </si>
  <si>
    <t>Score</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</si>
  <si>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</si>
  <si>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</si>
  <si>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</si>
  <si>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</si>
  <si>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</si>
  <si>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</si>
  <si>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</si>
  <si>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</si>
  <si>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</si>
  <si>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</si>
  <si>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</si>
  <si>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</si>
  <si>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</si>
  <si>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</si>
  <si>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</si>
  <si>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</si>
  <si>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</si>
  <si>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</si>
  <si>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</si>
  <si>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</si>
  <si>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</si>
  <si>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</si>
  <si>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</si>
  <si>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</si>
  <si>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</si>
  <si>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</si>
  <si>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</si>
  <si>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</si>
  <si>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</si>
  <si>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</si>
  <si>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</si>
  <si>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</si>
  <si>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</si>
  <si>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</si>
  <si>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</si>
  <si>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</si>
  <si>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</si>
  <si>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</si>
  <si>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</si>
  <si>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</si>
  <si>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</si>
  <si>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</si>
  <si>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</si>
  <si>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</si>
  <si>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</si>
  <si>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</si>
  <si>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</si>
  <si>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</si>
  <si>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</si>
  <si>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</si>
  <si>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</si>
  <si>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</si>
  <si>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</si>
  <si>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</si>
  <si>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</si>
  <si>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</si>
  <si>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</si>
  <si>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</si>
  <si>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</si>
  <si>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</si>
  <si>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</si>
  <si>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</si>
  <si>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</si>
  <si>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</si>
  <si>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</si>
  <si>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</si>
  <si>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</si>
  <si>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</si>
  <si>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</si>
  <si>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</si>
  <si>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Prepared by:</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</si>
  <si>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</si>
  <si>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</si>
  <si>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Non Conforomance Report (NCR)</t>
  </si>
  <si>
    <t>Material Inspection Report (MRIR)</t>
  </si>
  <si>
    <t>Field Inspection Report (FIR)</t>
  </si>
  <si>
    <t>Total Planned</t>
  </si>
  <si>
    <t>Total Drawings Submitted</t>
  </si>
  <si>
    <t>Remaining Drawings</t>
  </si>
  <si>
    <t>Submittals With Consultant</t>
  </si>
  <si>
    <t>Road Works</t>
  </si>
  <si>
    <t>Civil</t>
  </si>
  <si>
    <t>Mechanical</t>
  </si>
  <si>
    <t>Electrical</t>
  </si>
  <si>
    <t>Total Materials Submitted</t>
  </si>
  <si>
    <t>Total Materials Planned</t>
  </si>
  <si>
    <t>Actual Material on Site</t>
  </si>
  <si>
    <t>Consultant Quality Inspections / Observations (Weekly Basis)</t>
  </si>
  <si>
    <t>Overall Average</t>
  </si>
  <si>
    <t xml:space="preserve">Average Closing </t>
  </si>
  <si>
    <t>Week Number</t>
  </si>
  <si>
    <t>Date of Audit</t>
  </si>
  <si>
    <t>Date Issued</t>
  </si>
  <si>
    <t xml:space="preserve">Numbers Of Comments </t>
  </si>
  <si>
    <t xml:space="preserve">Date Closed </t>
  </si>
  <si>
    <t>Closure Duration</t>
  </si>
  <si>
    <t>This Week Score</t>
  </si>
  <si>
    <t xml:space="preserve">Average Number of Comments Per Audit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</si>
  <si>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</si>
  <si>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</si>
  <si>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</si>
  <si>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</si>
  <si>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</si>
  <si>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</si>
  <si>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</si>
  <si>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</si>
  <si>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</si>
  <si>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</si>
  <si>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</si>
  <si>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</si>
  <si>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</si>
  <si>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</si>
  <si>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</si>
  <si>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</si>
  <si>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</si>
  <si>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</si>
  <si>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</si>
  <si>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</si>
  <si>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</si>
  <si>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</si>
  <si>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</si>
  <si>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</si>
  <si>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</si>
  <si>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</si>
  <si>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</si>
  <si>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</si>
  <si>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</si>
  <si>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</si>
  <si>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</si>
  <si>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</si>
  <si>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</si>
  <si>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</si>
  <si>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</si>
  <si>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</si>
  <si>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</si>
  <si>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</si>
  <si>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</si>
  <si>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</si>
  <si>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</si>
  <si>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</si>
  <si>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</si>
  <si>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</si>
  <si>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</si>
  <si>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</si>
  <si>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</si>
  <si>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</si>
  <si>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</si>
  <si>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</si>
  <si>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</si>
  <si>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</si>
  <si>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</si>
  <si>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</si>
  <si>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</si>
  <si>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</si>
  <si>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</si>
  <si>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</si>
  <si>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</si>
  <si>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</si>
  <si>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</si>
  <si>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</si>
  <si>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</si>
  <si>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</si>
  <si>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</si>
  <si>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</si>
  <si>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</si>
  <si>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</si>
  <si>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</si>
  <si>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</si>
  <si>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</si>
  <si>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</si>
  <si>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</si>
  <si>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</si>
  <si>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</si>
  <si>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MODON HSE Site Inspection Report</t>
  </si>
  <si>
    <t>Date:</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</si>
  <si>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</si>
  <si>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</si>
  <si>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</si>
  <si>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</si>
  <si>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</si>
  <si>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</si>
  <si>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</si>
  <si>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</si>
  <si>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</si>
  <si>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</si>
  <si>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</si>
  <si>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Atcitty Not Applicable for this Site Inspection Report</t>
  </si>
  <si>
    <t>Wt.</t>
  </si>
  <si>
    <t>HSE Compliance</t>
  </si>
  <si>
    <t>Access and Egress - 
(General access to site, segregated from vehicles, / Overhead protection, while entering into the building /Adequate lighting provided when dark or overnight work)</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</si>
  <si>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</si>
  <si>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</si>
  <si>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</si>
  <si>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</si>
  <si>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</si>
  <si>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</si>
  <si>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</si>
  <si>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</si>
  <si>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</si>
  <si>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</si>
  <si>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</si>
  <si>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</si>
  <si>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</si>
  <si>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</si>
  <si>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</si>
  <si>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</si>
  <si>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</si>
  <si>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</si>
  <si>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</si>
  <si>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</si>
  <si>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</si>
  <si>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</si>
  <si>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</si>
  <si>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</si>
  <si>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</si>
  <si>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</si>
  <si>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</si>
  <si>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</si>
  <si>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</si>
  <si>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</si>
  <si>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</si>
  <si>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</si>
  <si>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Sent to MODON PM:</t>
  </si>
  <si>
    <t>Safety Results</t>
  </si>
  <si>
    <t>Total Hours Worked</t>
  </si>
  <si>
    <t>Safe Hours Worked</t>
  </si>
  <si>
    <t>LTI</t>
  </si>
  <si>
    <t>MTC (Healed w/o Disability)</t>
  </si>
  <si>
    <t>MTC (Healed w/ Disability)</t>
  </si>
  <si>
    <t>Near Miss</t>
  </si>
  <si>
    <t>First Aid Cases</t>
  </si>
  <si>
    <t>Fatality</t>
  </si>
  <si>
    <t>Fire Incident Cases</t>
  </si>
  <si>
    <t>Vehicle Incident</t>
  </si>
  <si>
    <t>Property Damages</t>
  </si>
  <si>
    <t xml:space="preserve">Induction Training </t>
  </si>
  <si>
    <t>No.of Internal Training</t>
  </si>
  <si>
    <t>No.of Internal Audit</t>
  </si>
  <si>
    <t>No. of Toolbox Talks</t>
  </si>
  <si>
    <t>Safety Awards/Incentives</t>
  </si>
  <si>
    <t>Consultant Safety Inspection (Weekly Basis)</t>
  </si>
  <si>
    <t>Overall Score</t>
  </si>
  <si>
    <t>BOQ Number</t>
  </si>
  <si>
    <t>Description of Item</t>
  </si>
  <si>
    <t>Total Quantity</t>
  </si>
  <si>
    <t>Unit of Measurement</t>
  </si>
  <si>
    <t>Plan To Date</t>
  </si>
  <si>
    <t>Actual To Date</t>
  </si>
  <si>
    <t>Remaining Total</t>
  </si>
  <si>
    <t>Variance %</t>
  </si>
  <si>
    <t>Notices</t>
  </si>
  <si>
    <t>Actual To Date %</t>
  </si>
  <si>
    <t>Risk ID</t>
  </si>
  <si>
    <t>Region</t>
  </si>
  <si>
    <t>City</t>
  </si>
  <si>
    <t>Start</t>
  </si>
  <si>
    <t>Medium</t>
  </si>
  <si>
    <t>Low</t>
  </si>
  <si>
    <t>High</t>
  </si>
  <si>
    <t>CONTRACT CHANGE ORDER (CCO)</t>
  </si>
  <si>
    <t xml:space="preserve">SR </t>
  </si>
  <si>
    <t>Duration (days)</t>
  </si>
  <si>
    <t/>
  </si>
  <si>
    <t>Weekly Progress Report - Invoice Log</t>
  </si>
  <si>
    <t>Y</t>
  </si>
  <si>
    <t xml:space="preserve">Project Value </t>
  </si>
  <si>
    <t>Payment Status</t>
  </si>
  <si>
    <t>Average Invoices durations</t>
  </si>
  <si>
    <t>N</t>
  </si>
  <si>
    <t>O&amp;M Value</t>
  </si>
  <si>
    <t>No of Submitted Invoices</t>
  </si>
  <si>
    <t>Submiited Invoice Peroid</t>
  </si>
  <si>
    <t xml:space="preserve"> CM / PgM Average Approval duration</t>
  </si>
  <si>
    <t>Average Invoice Value</t>
  </si>
  <si>
    <t>Revised O&amp;M Value</t>
  </si>
  <si>
    <t>No of Approved Invoices (CM)</t>
  </si>
  <si>
    <t>Approved Invoices (CM) (SAR)</t>
  </si>
  <si>
    <t>MODON PM &amp; Accounts Average Approval duration</t>
  </si>
  <si>
    <t>Penalties and deduction %</t>
  </si>
  <si>
    <t>AP Recovery (SAR)</t>
  </si>
  <si>
    <t>No of Approved Invoices (PM)</t>
  </si>
  <si>
    <t>Approved Invoices (PM) (SAR)</t>
  </si>
  <si>
    <t>Invoice Submitted Compared to Contract Value</t>
  </si>
  <si>
    <t>Payments Average Duration</t>
  </si>
  <si>
    <t>Total Deduction</t>
  </si>
  <si>
    <t>Penalties and deduction (SAR)</t>
  </si>
  <si>
    <t>Retention Cumulative (SAR)</t>
  </si>
  <si>
    <t xml:space="preserve">No of Paid Invoices </t>
  </si>
  <si>
    <t>Paid Invoices  (SAR)</t>
  </si>
  <si>
    <t>Invoices Average total Duration</t>
  </si>
  <si>
    <t>Invoice Reference</t>
  </si>
  <si>
    <t>Invoice Value</t>
  </si>
  <si>
    <t>Period Covered</t>
  </si>
  <si>
    <t xml:space="preserve"> CM / PgM Approval Timeline</t>
  </si>
  <si>
    <t>Modon PM &amp; Accounts Approval</t>
  </si>
  <si>
    <t>Total Invoice Duration</t>
  </si>
  <si>
    <t>Remarks</t>
  </si>
  <si>
    <t>#</t>
  </si>
  <si>
    <t>Invoice No.</t>
  </si>
  <si>
    <t>Doc Control reference</t>
  </si>
  <si>
    <t>Submittal Rev. #</t>
  </si>
  <si>
    <t>Gross Value</t>
  </si>
  <si>
    <t>AP Recovery</t>
  </si>
  <si>
    <t>Retention</t>
  </si>
  <si>
    <t>Deduction / Penalties</t>
  </si>
  <si>
    <t>Amount (net) + VAT 15%</t>
  </si>
  <si>
    <t>Start Date</t>
  </si>
  <si>
    <t>End Date</t>
  </si>
  <si>
    <t>Date to CM / PgM</t>
  </si>
  <si>
    <t>CM / PgM Approval
(Yes/No)</t>
  </si>
  <si>
    <t>CM / PgM Reply Date</t>
  </si>
  <si>
    <t>Days Elapsed</t>
  </si>
  <si>
    <t>Date to PM</t>
  </si>
  <si>
    <t>PM Approval
(Yes/No)</t>
  </si>
  <si>
    <t>PM Reply Date</t>
  </si>
  <si>
    <t>Date to Accounts</t>
  </si>
  <si>
    <t>Accounts Approval
(Yes/No)</t>
  </si>
  <si>
    <t>Accounts Approval Date</t>
  </si>
  <si>
    <t>Date Paid</t>
  </si>
  <si>
    <t>Amount Paid</t>
  </si>
  <si>
    <t>Paid %</t>
  </si>
  <si>
    <t>Payment Period (d)</t>
  </si>
  <si>
    <t>Amount Pending</t>
  </si>
  <si>
    <t>TOTAL</t>
  </si>
  <si>
    <t>Sr. NO.</t>
  </si>
  <si>
    <t>ACT # in P6</t>
  </si>
  <si>
    <t>Item Description</t>
  </si>
  <si>
    <t>BOQ. No.</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</si>
  <si>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</si>
  <si>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</si>
  <si>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</si>
  <si>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</si>
  <si>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</si>
  <si>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</si>
  <si>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</si>
  <si>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</si>
  <si>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</si>
  <si>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</si>
  <si>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</si>
  <si>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</si>
  <si>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Land</t>
  </si>
  <si>
    <t>Approved</t>
  </si>
  <si>
    <t>Baseline Plan</t>
  </si>
  <si>
    <t>Revised / Recovery Plan</t>
  </si>
  <si>
    <t>Earned Value</t>
  </si>
  <si>
    <t>Gross Paid Value</t>
  </si>
  <si>
    <t xml:space="preserve">Forecast </t>
  </si>
  <si>
    <t>Actual/Fcst vs Plan</t>
  </si>
  <si>
    <t>Month</t>
  </si>
  <si>
    <t>Monthly</t>
  </si>
  <si>
    <t>Cum</t>
  </si>
  <si>
    <t>C um</t>
  </si>
  <si>
    <t>Actuals thru previous month</t>
  </si>
  <si>
    <t>Forecast current and future months</t>
  </si>
  <si>
    <t>Extended Duration</t>
  </si>
  <si>
    <t>UPDATE ONLY YELLOW PORTION FROM PRIMAVERA EXPORT, IF NEEDED, EXTEND YELLOW PORTION BASED ON SCHEDULE.</t>
  </si>
  <si>
    <t>Latest</t>
  </si>
  <si>
    <t>Week #</t>
  </si>
  <si>
    <t>Report #</t>
  </si>
  <si>
    <t xml:space="preserve"> </t>
  </si>
  <si>
    <t>Award Date</t>
  </si>
  <si>
    <t>Complete Mobilization</t>
  </si>
  <si>
    <t>Complete Submittals and place order for all long-lead items.</t>
  </si>
  <si>
    <t>Complete delivery of all equipment and materials</t>
  </si>
  <si>
    <t>Complete Road Works</t>
  </si>
  <si>
    <t>Complete Electrical – Mv Distribution Network</t>
  </si>
  <si>
    <t>Complete all Works including Testing &amp; Commissioning, Cleanup, Closeout Documentation and Ready for Initial Handover</t>
  </si>
  <si>
    <t>Complete Demobilization</t>
  </si>
  <si>
    <t>Modon</t>
  </si>
  <si>
    <t>Other</t>
  </si>
  <si>
    <t>Issue Log</t>
  </si>
  <si>
    <t xml:space="preserve">Head-Count ( Non Manual) </t>
  </si>
  <si>
    <t>MONTHS</t>
  </si>
  <si>
    <t>Plan - Monthly</t>
  </si>
  <si>
    <t>Planned - Cumulative</t>
  </si>
  <si>
    <t>Actual - Monthly</t>
  </si>
  <si>
    <t>Actual Cumulative</t>
  </si>
  <si>
    <t>Forecast - Monthly</t>
  </si>
  <si>
    <t xml:space="preserve">Saudi Monthly - Actual </t>
  </si>
  <si>
    <t xml:space="preserve">Head-Count (Manual) </t>
  </si>
  <si>
    <t xml:space="preserve">Saudi - Actual </t>
  </si>
  <si>
    <t>Head-Count (Non-Manual)</t>
  </si>
  <si>
    <t>Forecast Next Month</t>
  </si>
  <si>
    <t xml:space="preserve">Saudi Staff </t>
  </si>
  <si>
    <t>Head-Count (Manual)</t>
  </si>
  <si>
    <t>Man Power by Trade</t>
  </si>
  <si>
    <t>General Labor</t>
  </si>
  <si>
    <t>Carpenter</t>
  </si>
  <si>
    <t>Plumber</t>
  </si>
  <si>
    <t>Operator</t>
  </si>
  <si>
    <t>Steel Fixer</t>
  </si>
  <si>
    <t>Mason</t>
  </si>
  <si>
    <t>Others</t>
  </si>
  <si>
    <t>Plan</t>
  </si>
  <si>
    <t>Equipment</t>
  </si>
  <si>
    <t>Equipment Count</t>
  </si>
  <si>
    <t>Excavator</t>
  </si>
  <si>
    <t>Fork lift</t>
  </si>
  <si>
    <t>Loader</t>
  </si>
  <si>
    <t>Dumper</t>
  </si>
  <si>
    <t>Dozer</t>
  </si>
  <si>
    <t>Grader</t>
  </si>
  <si>
    <t>Dump Truck</t>
  </si>
  <si>
    <t>Crane</t>
  </si>
  <si>
    <t>Testing and Commissioning</t>
  </si>
  <si>
    <t>Planned Start Date</t>
  </si>
  <si>
    <t>Planned Finish Date</t>
  </si>
  <si>
    <t>Forecast Start Date</t>
  </si>
  <si>
    <t>Forecast Finish Date</t>
  </si>
  <si>
    <t>Actual Start Date</t>
  </si>
  <si>
    <t>Actual Finish Date</t>
  </si>
  <si>
    <t>% 
Completed</t>
  </si>
  <si>
    <t>Open Comments</t>
  </si>
  <si>
    <t>Closed Comments</t>
  </si>
  <si>
    <t>Earned Effort %</t>
  </si>
  <si>
    <t>Achieved/Fcst vs Plan</t>
  </si>
  <si>
    <t>Week</t>
  </si>
  <si>
    <t>Monthly Effort</t>
  </si>
  <si>
    <t>Cum Effort</t>
  </si>
  <si>
    <t>Plan Wt.%</t>
  </si>
  <si>
    <t>Weekly Effort</t>
  </si>
  <si>
    <t>Weekly Wt.</t>
  </si>
  <si>
    <t>Cum Wt.</t>
  </si>
  <si>
    <t>Achieved Wt.%</t>
  </si>
  <si>
    <t>Monthly Wt.</t>
  </si>
  <si>
    <t>Wt.%</t>
  </si>
  <si>
    <t>Primavera P6 Schedule Status</t>
  </si>
  <si>
    <t>Project Activities Overview</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</si>
  <si>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</si>
  <si>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</si>
  <si>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</si>
  <si>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</si>
  <si>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</si>
  <si>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</si>
  <si>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</si>
  <si>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</si>
  <si>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</si>
  <si>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</si>
  <si>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</si>
  <si>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</si>
  <si>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</si>
  <si>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</si>
  <si>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</si>
  <si>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</si>
  <si>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</si>
  <si>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</si>
  <si>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</si>
  <si>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CM This Week</t>
  </si>
  <si>
    <t>CM</t>
  </si>
  <si>
    <t>Activity ID</t>
  </si>
  <si>
    <t>Planned Value Cost</t>
  </si>
  <si>
    <t>Earned Value Cost</t>
  </si>
  <si>
    <t>Planned Value Labor Units</t>
  </si>
  <si>
    <t>Earned Value Labor Units</t>
  </si>
  <si>
    <t>Schedule % Complete</t>
  </si>
  <si>
    <t>Performance % Complete</t>
  </si>
  <si>
    <t>CM Original Plan</t>
  </si>
  <si>
    <t>CM Planned</t>
  </si>
  <si>
    <t>CM Earned</t>
  </si>
  <si>
    <t>CM Planned Value Labor Units</t>
  </si>
  <si>
    <t>CM Earned Value Labor Units</t>
  </si>
  <si>
    <t>CM Last Week</t>
  </si>
  <si>
    <t>Status List</t>
  </si>
  <si>
    <t>Potential</t>
  </si>
  <si>
    <t>(Mandays)</t>
  </si>
  <si>
    <t>Phase</t>
  </si>
  <si>
    <t>Launch</t>
  </si>
  <si>
    <t>LOA</t>
  </si>
  <si>
    <t>Expired</t>
  </si>
  <si>
    <t>Kick-off Meeting</t>
  </si>
  <si>
    <t>On Hold</t>
  </si>
  <si>
    <t>PgM</t>
  </si>
  <si>
    <t>Occurred</t>
  </si>
  <si>
    <t>Site Handover</t>
  </si>
  <si>
    <t>Terminated</t>
  </si>
  <si>
    <t>Initial staff and equipment in place, ready to start production</t>
  </si>
  <si>
    <t>Terminated, Closed</t>
  </si>
  <si>
    <t>Execution</t>
  </si>
  <si>
    <t>Tender Documents Issued</t>
  </si>
  <si>
    <t>Substantial Complete</t>
  </si>
  <si>
    <t>Initial Handover done at site</t>
  </si>
  <si>
    <t>T&amp;C</t>
  </si>
  <si>
    <t>Responses to the OCS completed</t>
  </si>
  <si>
    <t>Complete</t>
  </si>
  <si>
    <t>Initial Handover Signed</t>
  </si>
  <si>
    <t>Initial Handover</t>
  </si>
  <si>
    <t>Closeout</t>
  </si>
  <si>
    <t>Design close-out process complete</t>
  </si>
  <si>
    <t>Final Handover done at Site</t>
  </si>
  <si>
    <t>Warranty Period</t>
  </si>
  <si>
    <t>Final Handover</t>
  </si>
  <si>
    <t>Project Status Score</t>
  </si>
  <si>
    <t>Elements</t>
  </si>
  <si>
    <t>Max</t>
  </si>
  <si>
    <t>SPI (Physical Effort)</t>
  </si>
  <si>
    <t>No Entry Required</t>
  </si>
  <si>
    <t>SPI (Cost)</t>
  </si>
  <si>
    <t>On Schedule -Active</t>
  </si>
  <si>
    <t>Manpower Availability</t>
  </si>
  <si>
    <t>Major Equipment Availability</t>
  </si>
  <si>
    <t>Billing % Compared to Planned</t>
  </si>
  <si>
    <t>Safety Score</t>
  </si>
  <si>
    <t>LAND DEVELOPMENT OF JEDDAH OASIS</t>
  </si>
  <si>
    <t>JHD4-02-007</t>
  </si>
  <si>
    <t>SAUDI ARABIA CONSULTING ENGINEERING COMPANY "EGIS"</t>
  </si>
  <si>
    <t>Mohammed Alshunaifi</t>
  </si>
  <si>
    <t>Electrical Works</t>
  </si>
  <si>
    <t>Demolition Works</t>
  </si>
  <si>
    <t>Plots</t>
  </si>
  <si>
    <t>Sewer Water Network</t>
  </si>
  <si>
    <t>TSE Network</t>
  </si>
  <si>
    <t>Potable Water Network</t>
  </si>
  <si>
    <t>Sewage Lift Station</t>
  </si>
  <si>
    <t>Box Culvert</t>
  </si>
  <si>
    <t>Open Drain Channel</t>
  </si>
  <si>
    <t>Under Pass</t>
  </si>
  <si>
    <t>Western</t>
  </si>
  <si>
    <t>Jeddah</t>
  </si>
  <si>
    <t>JDH4-02-007</t>
  </si>
  <si>
    <t xml:space="preserve">  Mobilization</t>
  </si>
  <si>
    <t xml:space="preserve">  Engineering</t>
  </si>
  <si>
    <t xml:space="preserve">  Procuments</t>
  </si>
  <si>
    <t xml:space="preserve">  Road Works</t>
  </si>
  <si>
    <t xml:space="preserve">  Electrical Works</t>
  </si>
  <si>
    <t xml:space="preserve">  Demolition Works</t>
  </si>
  <si>
    <t xml:space="preserve">  Storm Water Network</t>
  </si>
  <si>
    <t xml:space="preserve">  Plots</t>
  </si>
  <si>
    <t xml:space="preserve">  Sewer Water Network</t>
  </si>
  <si>
    <t xml:space="preserve">  TSE Network</t>
  </si>
  <si>
    <t xml:space="preserve">  Potable Water Network</t>
  </si>
  <si>
    <t xml:space="preserve">  Sewage Lift Station</t>
  </si>
  <si>
    <t xml:space="preserve">  Box Culvert</t>
  </si>
  <si>
    <t xml:space="preserve">  Open Drain Channel</t>
  </si>
  <si>
    <t xml:space="preserve">  Under Pass</t>
  </si>
  <si>
    <t xml:space="preserve">  Testing and Commissioning</t>
  </si>
  <si>
    <t xml:space="preserve">  No Construction </t>
  </si>
  <si>
    <t>Catch Basins</t>
  </si>
  <si>
    <t>JDH4-02-007-PR-1740</t>
  </si>
  <si>
    <t>GRP Pipes</t>
  </si>
  <si>
    <t>JDH4-02-007-PR-1680</t>
  </si>
  <si>
    <t>Manholes</t>
  </si>
  <si>
    <t>JDH4-02-007-PR-1710</t>
  </si>
  <si>
    <t>JDH4-02-007-PR-1590</t>
  </si>
  <si>
    <t>UPVC</t>
  </si>
  <si>
    <t>JDH4-02-007-PR-1230</t>
  </si>
  <si>
    <t>HDPE For Network</t>
  </si>
  <si>
    <t>HDPE For Telcom</t>
  </si>
  <si>
    <t>JDH4-02-007-PR-2280</t>
  </si>
  <si>
    <t>Fire Fighting System</t>
  </si>
  <si>
    <t>JDH4-02-007-PR-2320</t>
  </si>
  <si>
    <t>CCTV System</t>
  </si>
  <si>
    <t>JDH4-02-007-PR-2410</t>
  </si>
  <si>
    <t>Valves</t>
  </si>
  <si>
    <t>JDH4-02-007-PR-1290</t>
  </si>
  <si>
    <t>Fire Hydrant</t>
  </si>
  <si>
    <t>JDH4-02-007-PR-2460</t>
  </si>
  <si>
    <t>Medium Voltage Cable</t>
  </si>
  <si>
    <t>JDH4-02-007-PR-1120</t>
  </si>
  <si>
    <t>JDH4-02-007-PR-2120</t>
  </si>
  <si>
    <t>JDH4-02-007-PR-2620</t>
  </si>
  <si>
    <t>JDH4-02-007-PR-3020</t>
  </si>
  <si>
    <t>Unit Sub-station</t>
  </si>
  <si>
    <t>JDH4-02-007-PR-1130</t>
  </si>
  <si>
    <t>Low Voltage Cables</t>
  </si>
  <si>
    <t>JDH4-02-007-PR-1140</t>
  </si>
  <si>
    <t>Ring Main Unit (RMU)</t>
  </si>
  <si>
    <t>JDH4-02-007-PR-1960</t>
  </si>
  <si>
    <t>Lighting poles</t>
  </si>
  <si>
    <t>JDH4-02-007-PR-1150</t>
  </si>
  <si>
    <t>JDH4-02-007-PR-1160</t>
  </si>
  <si>
    <t>JDH4-02-007-PR-1170</t>
  </si>
  <si>
    <t>Street Lighting Luminaire</t>
  </si>
  <si>
    <t>Feeder Pillers</t>
  </si>
  <si>
    <t>Distribution Panels</t>
  </si>
  <si>
    <t>JDH4-02-007-PR-2500</t>
  </si>
  <si>
    <t>JDH4-02-007-PR-2090</t>
  </si>
  <si>
    <t>Odours Control system</t>
  </si>
  <si>
    <t>JDH4-02-007-PR-2200</t>
  </si>
  <si>
    <t>JDH4-02-007-PR-2240</t>
  </si>
  <si>
    <t>Air Vents</t>
  </si>
  <si>
    <t>JDH4-02-007-PR-2100</t>
  </si>
  <si>
    <t>Screening Container</t>
  </si>
  <si>
    <t>JDH4-02-007-PR-2840</t>
  </si>
  <si>
    <t>JDH4-02-007-PR-3140</t>
  </si>
  <si>
    <t>Baffle Plates</t>
  </si>
  <si>
    <t>JDH4-02-007-PR-2110</t>
  </si>
  <si>
    <t>Anti-Water Hammer Equipment</t>
  </si>
  <si>
    <t>Pumps</t>
  </si>
  <si>
    <t>JDH4-02-007-PR-2080</t>
  </si>
  <si>
    <t>MCCB (VFD)</t>
  </si>
  <si>
    <t>JDH4-02-007-PR-2610</t>
  </si>
  <si>
    <t>Local Control Panel/ Monitoring Control Panel</t>
  </si>
  <si>
    <t>Generator</t>
  </si>
  <si>
    <t>Power Factor Correction Capacitor Bank</t>
  </si>
  <si>
    <t>JDH4-02-007-PR-2630</t>
  </si>
  <si>
    <t>Enclosed Switches and Circuit Breakers</t>
  </si>
  <si>
    <t>JDH4-02-007-PR-2980</t>
  </si>
  <si>
    <t xml:space="preserve"> ICT (Data&amp; telephone System)</t>
  </si>
  <si>
    <t>JDH4-02-007-PR-3080</t>
  </si>
  <si>
    <t>PLC</t>
  </si>
  <si>
    <t>Instrumentation for Process Systems</t>
  </si>
  <si>
    <t>B6.33 05 39.01</t>
  </si>
  <si>
    <t>B4.31 05 05.13</t>
  </si>
  <si>
    <t>B1.31 22 00.03</t>
  </si>
  <si>
    <t>Road backfilling</t>
  </si>
  <si>
    <t>B1.31 22 00.04</t>
  </si>
  <si>
    <t>Plots backfilling</t>
  </si>
  <si>
    <t>B1.31 22 00.05</t>
  </si>
  <si>
    <t xml:space="preserve"> Subgrade</t>
  </si>
  <si>
    <t>B1.32 11 23.01</t>
  </si>
  <si>
    <t xml:space="preserve"> Aggregate base course</t>
  </si>
  <si>
    <t>B1.32 11 26.01</t>
  </si>
  <si>
    <t>Bituminous base course (Grading I - Class A), including Prime Coat (MC1) and tack coat (RC2) (if any)</t>
  </si>
  <si>
    <t>B1.32 12 16.01</t>
  </si>
  <si>
    <t>Bituminous concrete wearing course, (Grading I - Class A), including tack coat (RC2).</t>
  </si>
  <si>
    <t>B1.32 14 13.01</t>
  </si>
  <si>
    <t>Precast Concrete curb, Type (K1)</t>
  </si>
  <si>
    <t>B1.32 14 13.13.01</t>
  </si>
  <si>
    <t>Interlocking block pavers for sidewalk/footpath</t>
  </si>
  <si>
    <t>B2.33 71 19.01</t>
  </si>
  <si>
    <t>B2.26.05.13.16.01</t>
  </si>
  <si>
    <t xml:space="preserve">Cable: 15KV 3Cx500mm² AL/XLPE/LLDPE unarmored   </t>
  </si>
  <si>
    <t>B2.26 05 19.01</t>
  </si>
  <si>
    <t>B2.26 27 33.01</t>
  </si>
  <si>
    <t>Main: 100A, MCCB, 5-50A, MCCB</t>
  </si>
  <si>
    <t>B2.26 11 16.01</t>
  </si>
  <si>
    <t>Unit Substation , 13.8/0.4 kV, 500kVA with RMU</t>
  </si>
  <si>
    <t>B2.26 11 16.02</t>
  </si>
  <si>
    <t>Ring Main Unit (RMU) 3-way, 13.8kV</t>
  </si>
  <si>
    <t>Cables, Copper, (4Cx16mm²,Cu/XLPE/SWA/PVC +1x10mm² PVC/PVC)</t>
  </si>
  <si>
    <t>B2.26 56 19.01</t>
  </si>
  <si>
    <t>Lighting poles with one arm, height of  ( 7 ) meters, including the power distribution box,  cables , and RCC foundation.</t>
  </si>
  <si>
    <t>B2.26 56 19.02</t>
  </si>
  <si>
    <t>Lighting poles with two arm, height of  ( 7 ) meters, including the power distribution box, cables , and RCC foundation.</t>
  </si>
  <si>
    <t>B2.33 71 16.01</t>
  </si>
  <si>
    <t xml:space="preserve">Street Lighting Feeder pillars </t>
  </si>
  <si>
    <t xml:space="preserve">6 way 50mm HDPE Pipe </t>
  </si>
  <si>
    <t>B2.33 71 19.01.01</t>
  </si>
  <si>
    <t>2 x 32 mm diameter HDPE ducts</t>
  </si>
  <si>
    <t>B3.33 14 13.01</t>
  </si>
  <si>
    <t>B3.33 14 19.11</t>
  </si>
  <si>
    <t>B4.33 31 00.01</t>
  </si>
  <si>
    <t>B5.33 31 00.01</t>
  </si>
  <si>
    <t>B5.33 05 13.01</t>
  </si>
  <si>
    <t>B6.33 42 11.01</t>
  </si>
  <si>
    <t>B7.15.1.1</t>
  </si>
  <si>
    <t>Submersible pump IP68, with the following requirements, as minimum:  
Capacity :  70   l/s
Head      :   18 m
Free passage: ≥80 mm
Pump efficiency at duty point: ≥ 70%
Pump speed: 1800 rpm
Factory test: according to ISO 9906, Grade 2B
Motor efficiency &amp; power factor at full load: ≥ 90% &amp; ≥ 0.8</t>
  </si>
  <si>
    <t>B7.15.8.1</t>
  </si>
  <si>
    <t>Odors scrubbing system (fan capacity not less than 2300 cubic meter/hour)</t>
  </si>
  <si>
    <t>B7.15.9.1</t>
  </si>
  <si>
    <t>Manually operated davit crane (portable), 1 ton capacity.</t>
  </si>
  <si>
    <t>B7.15.10.3</t>
  </si>
  <si>
    <t>B7.15.12.1</t>
  </si>
  <si>
    <t>B7.15.13.1</t>
  </si>
  <si>
    <t>B7.15.14.2.1</t>
  </si>
  <si>
    <t>As per requirements of water hammer study which is approved by Engineer, supply, install, test and commissioning for all necessary items to protect pumps, force main and all piping system against this phenomenon and according to standard specifications and Engineer instructions, the contractor shall review the present study for water hammer protection system (included in project documents) and submit a new study for water hammer protection system (based on actual pump and equipment characteristics), including the calculations and all proposed equipment, while maintaining the equipment in the present study as much as possible.
The study shall be submitted to the Engineer for approval.. Price includes all civil, mechanical, electrical, and control works to complete this item.</t>
  </si>
  <si>
    <t>B7.15.17.1.1</t>
  </si>
  <si>
    <t>Fire fighting for electrical room which has a volume of about 62 m3</t>
  </si>
  <si>
    <t>B7.16.1.1</t>
  </si>
  <si>
    <t xml:space="preserve">MDP-LS Panel: with main circuit breaker 125/160A, 3P, MCCB, 60Hz, with electrical-mechanical interlock (ATS), IP65, capacitor bank, relays, control system, contactor, outgoing MCCB and other fixing accessories </t>
  </si>
  <si>
    <t>B7.16.2.1</t>
  </si>
  <si>
    <t>DB Panel: LPP-LS ref. SLD &amp; Load schedule</t>
  </si>
  <si>
    <t>B7.16.3.1</t>
  </si>
  <si>
    <t>MCP-LP-01</t>
  </si>
  <si>
    <t>B7.16.3.2</t>
  </si>
  <si>
    <t>MCP-LP-02</t>
  </si>
  <si>
    <t>B7.16.3.3</t>
  </si>
  <si>
    <t>OD-CP</t>
  </si>
  <si>
    <t>B7.16.3.4</t>
  </si>
  <si>
    <t>FP-CP</t>
  </si>
  <si>
    <t>B7.16.4.1</t>
  </si>
  <si>
    <t>Standby Diesel Generator Set  73.9 kW  / 92.4 kVA, 3Ph,400V, 60Hz in Sound Attenuated Enclosure</t>
  </si>
  <si>
    <t>B7.16.5.1</t>
  </si>
  <si>
    <t>15 kVAR 5 kVAR per step ; ref. SLD</t>
  </si>
  <si>
    <t>B7.16.14.1.1</t>
  </si>
  <si>
    <t>IDF Cabinet 9U (for data &amp;Telephone)  with all passive components  such as:
- Patch panels  (UTP 24/48 ports &amp; Fiber optic 24/48 ports ) with license.
- Organizers management
- 2 Vertical PDU 8 outlets
- Smart UPS 1.5 KVA
- Standard Patch cords ( UTP &amp; Fiber optic)
- Earthing kits
- All  other accessories to put the system in a good operation to serve the building.</t>
  </si>
  <si>
    <t>B7.16.14.3.1</t>
  </si>
  <si>
    <t>Fiber optic cable (12 Core single mode).</t>
  </si>
  <si>
    <t>B7.16.15.1</t>
  </si>
  <si>
    <t>5.0 Megapixel, Fixed bullet IP CCTV camera with weather proof box</t>
  </si>
  <si>
    <t>B7.16.17.1</t>
  </si>
  <si>
    <t>Supply, installation, testing and commissioning of PLC system, serving the  pumping station and all related utilities. The PLC shall consists but limited to the following:
NEMA 4X type Cabinet (800mm x 1200mm x 600mm) including RTU , PLC I/O interface modules , Digital I/P modules , Digital O/P Modules , Analogue I/P Modules , Analogue O/P modules, RTD I/P , Analogue Hart I/P Modules, communication modules, power supply modules, Terminal Blocks with cover ,  Dual redundant hot standby CPU 64-bit microprocessor with 64-bit internal &amp; external bus equipped with at least 32MB RAM and at least 32MB Flash memory ,  programming software,HMI 9" screen, panel  (2000*1200*800 mm), trunking, terminal strips, relays, circuit breakers, electronic thermo- hygrometer, fans, LED Lamp, media converters, patch panel, industrial ethernet managed switch for connection to SCADA control room ( connection is not in scope) , GSM/4G MODEM ready for connection with GSM/4G antenna, over residual current device (2P 25A/300mA) , surge protection 24VDC and all modules as shown on drawings and all necessary items including interfaces with the electrical systems factory panels and instrumentation sensors/transmitters, to deliver a complete and integrated system, and to cater for this phase and all future phases, all as per specifications and design drawings ; all materials should be SASO certified.</t>
  </si>
  <si>
    <t>Lot</t>
  </si>
  <si>
    <t>Test for Sanitary Sewerage</t>
  </si>
  <si>
    <t>Test for Stormwater Utilities</t>
  </si>
  <si>
    <t>Test for Potable Water Network</t>
  </si>
  <si>
    <t>Test for TSE Network</t>
  </si>
  <si>
    <t>Test for Electrical Network</t>
  </si>
  <si>
    <t>Test for Sewage Lift Station</t>
  </si>
  <si>
    <t>Test for Road Works</t>
  </si>
  <si>
    <t>Completion of Earthworks &amp; Site Grading For Plots</t>
  </si>
  <si>
    <t>Completion of Potable Water Network</t>
  </si>
  <si>
    <t xml:space="preserve">Land development of jeddah oasis (The project includes construction of Roads works ; Storm water piping network with catch basins and manholes, Box Culvert ;Sewerage piping network with manhole ; Potable water piping network with fitting , valves and fire hydrant ;TSE Network ; Sewerage pump stations ;Channels ;36 KV medium voltage cable with Ring Main Unit ; Street Lighting with Unit Sub-stations , Ring Main Units and Low Voltage Cables ,concrete ducts at road crossing) </t>
  </si>
  <si>
    <t>Long Lead Items</t>
  </si>
  <si>
    <t>Elec.</t>
  </si>
  <si>
    <t>Mech.</t>
  </si>
  <si>
    <t>Completion Rate</t>
  </si>
  <si>
    <t>The Impact (BOQ Cost)</t>
  </si>
  <si>
    <t>Supplier
Phone</t>
  </si>
  <si>
    <t>(Long \Short) Lead Items</t>
  </si>
  <si>
    <t>Discipline</t>
  </si>
  <si>
    <t>جاري أعمال التنفيذ</t>
  </si>
  <si>
    <t xml:space="preserve">انتهاء من أعمال  شبكة صرف مياه الامطار </t>
  </si>
  <si>
    <t xml:space="preserve">انتهاء من أعمال شبكة مياه الصرف الصحي </t>
  </si>
  <si>
    <t>انتهاء من اعمال شبكة المياه المعالجة</t>
  </si>
  <si>
    <t>انتهاء من أعمال شبكة مياه الشرب</t>
  </si>
  <si>
    <t xml:space="preserve">انتهاء من أعمال الكهربائية </t>
  </si>
  <si>
    <t>انتهاء من أعمال الطرق والرصف</t>
  </si>
  <si>
    <t>انتهاء من تقديم واعتماد المخططات والمواد</t>
  </si>
  <si>
    <t>التحديات والعوائق</t>
  </si>
  <si>
    <t>تم الإنتهاء</t>
  </si>
  <si>
    <t xml:space="preserve">انتهاء من تقديم خطة العمل والبرنامج الزمنى </t>
  </si>
  <si>
    <t xml:space="preserve">انتهاء من تجهيزات الموقع </t>
  </si>
  <si>
    <t xml:space="preserve"> ملاحظة</t>
  </si>
  <si>
    <t>التاريخ حسب الجدول الزمني</t>
  </si>
  <si>
    <t>البند</t>
  </si>
  <si>
    <t>معالم البرنامج الزمني</t>
  </si>
  <si>
    <t>الإجمالي</t>
  </si>
  <si>
    <t>نسبة التوريد</t>
  </si>
  <si>
    <t>الكمية المتبقية
(م.ط)</t>
  </si>
  <si>
    <t>الكمية المورده 
(م.ط)</t>
  </si>
  <si>
    <t>الكمية الكلية
(م.ط)</t>
  </si>
  <si>
    <t>تقدم أعمال  layout</t>
  </si>
  <si>
    <t>ملخص التوريدات</t>
  </si>
  <si>
    <t>النسبة الاجمالية</t>
  </si>
  <si>
    <t>التكلفة
(غير شامل ضريبة القيمة المضافة)</t>
  </si>
  <si>
    <t xml:space="preserve">مكونات المشروع </t>
  </si>
  <si>
    <t xml:space="preserve">ملخص جدول الكميات </t>
  </si>
  <si>
    <t>نسبة الإنجاز الفعلي</t>
  </si>
  <si>
    <t>نسبة الإنجاز المخطط له</t>
  </si>
  <si>
    <t>65,900,000.00  ريال</t>
  </si>
  <si>
    <r>
      <t xml:space="preserve">قيمة العقد 
</t>
    </r>
    <r>
      <rPr>
        <b/>
        <sz val="9"/>
        <color rgb="FFFFFFFF"/>
        <rFont val="Arial"/>
        <family val="2"/>
      </rPr>
      <t>(شامل ضريبة القيمة المضافة)</t>
    </r>
  </si>
  <si>
    <t>من تاريخ استلام الموقع</t>
  </si>
  <si>
    <t>بداية العقد</t>
  </si>
  <si>
    <t>18  شهرًا ميلاديًا</t>
  </si>
  <si>
    <t>مدة التنفيذ</t>
  </si>
  <si>
    <t>24 نوفمبر 2025</t>
  </si>
  <si>
    <t>تاريخ استلام الموقع</t>
  </si>
  <si>
    <t>نسبة المنفذ</t>
  </si>
  <si>
    <t>الكمية المنفذة 
(م.ط)</t>
  </si>
  <si>
    <t>شركة ايجس السعودية للاستشارات الهندسية</t>
  </si>
  <si>
    <t>الاستشاري</t>
  </si>
  <si>
    <t>شركة الإنجاز للتجارة والمقاولات</t>
  </si>
  <si>
    <t>المقاول</t>
  </si>
  <si>
    <t>موقع المشروع</t>
  </si>
  <si>
    <t>نطاق المشروع</t>
  </si>
  <si>
    <t>معلومات المشروع</t>
  </si>
  <si>
    <t>تقدم سير المشروع تطوير أراضي واحة جدة</t>
  </si>
  <si>
    <t>عبد الله الشنيفي</t>
  </si>
  <si>
    <t>تطوير أراضي واحة جدة</t>
  </si>
  <si>
    <t>القطاع الغربي</t>
  </si>
  <si>
    <t>نهاية المشروع المتوقعة</t>
  </si>
  <si>
    <t>تأثير التأخير (إن وجد) على المبادرات في الربع الاول 2025</t>
  </si>
  <si>
    <t>Mechnical Work
أعمال الكهرباء  (المنفذ)</t>
  </si>
  <si>
    <t>Mechnical Work
أعمال الكهرباء (المخطط)</t>
  </si>
  <si>
    <t>Mechnical Work
أعمال الميكانيكل  (المنفذ)</t>
  </si>
  <si>
    <t>Mechnical Work
أعمال الميكانيكل  (المخطط)</t>
  </si>
  <si>
    <t>Civil Work
الأعمال المدنيه  (المنفذ)</t>
  </si>
  <si>
    <t>Civil Work
الأعمال المدنيه  (المخطط)</t>
  </si>
  <si>
    <t>Procurement (Long Lead Items)
توريد المواد طويلة الأجل (المنفذ)</t>
  </si>
  <si>
    <t>Procurement (Long Lead Items)
توريد المواد طويلة الأجل (المخطط)</t>
  </si>
  <si>
    <t>Mobilization
المنفذ</t>
  </si>
  <si>
    <t>Mobilization
المخطط</t>
  </si>
  <si>
    <t xml:space="preserve">قيمة المشروع </t>
  </si>
  <si>
    <t>نهاية المشروع المتوقعة/ الالتزام</t>
  </si>
  <si>
    <t>مدة المشروع (أشهر)</t>
  </si>
  <si>
    <t>نهاية المشروع التعاقدية</t>
  </si>
  <si>
    <t xml:space="preserve">بداية المشروع </t>
  </si>
  <si>
    <t>مدير المشروع</t>
  </si>
  <si>
    <t>اسم المشروع</t>
  </si>
  <si>
    <t>المبادرة</t>
  </si>
  <si>
    <t>القطاع</t>
  </si>
  <si>
    <t>B5.33 31&amp;B6.33 42</t>
  </si>
  <si>
    <t xml:space="preserve">B5.33 05 </t>
  </si>
  <si>
    <t>B3.33 14 &amp;B4.33 31</t>
  </si>
  <si>
    <t>B2.33 71</t>
  </si>
  <si>
    <t>B2.33 &amp;B7.16</t>
  </si>
  <si>
    <t>B3&amp;B4&amp;B7</t>
  </si>
  <si>
    <t>B2.26 05 &amp;B7.16</t>
  </si>
  <si>
    <t xml:space="preserve">B2.26 56 </t>
  </si>
  <si>
    <t>B2.26.56.19</t>
  </si>
  <si>
    <t>B7.16.1.1&amp;B7.16.14.1.1&amp;B7.16.17.1</t>
  </si>
  <si>
    <t>HDPE for Potable water</t>
  </si>
  <si>
    <t>HDPE for TSE Network</t>
  </si>
  <si>
    <t>GRP for Sewerage Network</t>
  </si>
  <si>
    <t>Manholes Sewerage Network</t>
  </si>
  <si>
    <t>GRP for Storm Water Drainage</t>
  </si>
  <si>
    <t>Manholes Storm Water Drainage</t>
  </si>
  <si>
    <t>Catch basin</t>
  </si>
  <si>
    <t>set</t>
  </si>
  <si>
    <t>lot</t>
  </si>
  <si>
    <t>valves</t>
  </si>
  <si>
    <t>T. Nagadi Factory</t>
  </si>
  <si>
    <t>0500195198</t>
  </si>
  <si>
    <t>On Progress</t>
  </si>
  <si>
    <t xml:space="preserve">Project Execution Plan submission </t>
  </si>
  <si>
    <t>Scope of Work for the Proposed Wadi Channel and Box Culvert
The proposed scope of work does not include the installation of rock protection at either the upstream or downstream ends to safeguard the soil against erosion resulting from water flow. Furthermore, the revised alignment of the wadi channel does not incorporate any rock protection measures along the direction of the water flow</t>
  </si>
  <si>
    <t>There is a need to issue a decision regarding the implementation of grouted riprap works along the wadi, as well as at the inlet and outlet of the culvert</t>
  </si>
  <si>
    <t>Cross‑Section of the Wadi Channel
The wadi channel has a bottom width of 15 meters and a depth of 2 meters, while the top width reaches 24 meters.
According to the flow direction, the proposed box culvert CU‑02, with dimensions (3 × 2 × 1.5), provides a total bottom width of only 6.7 meters. This indicates a significant discrepancy between the width of the wadi channel and the width of the proposed culvert</t>
  </si>
  <si>
    <t>In accordance with the scope of work for the existing underpasses—which includes the removal of portions of the side walls (upstream and downstream), the installation of retaining walls at the inlet and outlet, and the construction of a concrete slab at the opening of the existing road’s top slab—we would like to inform you of the following:
It is anticipated that, in the future, water leakage may occur, along with the emission of unpleasant odors, in addition to the potential emergence of health-related issues as a result of these works</t>
  </si>
  <si>
    <t>The complete removal of the existing underpass concrete elements, followed by backfilling with selected and properly compacted fill materials in accordance with the approved technical specifications, in preparation for re‑establishing the road level and connecting it to the surrounding network</t>
  </si>
  <si>
    <t>Reducing the scope of works along Road No. 6, including all utility networks located within this road</t>
  </si>
  <si>
    <t>Issuing a new scope of work to include all ongoing activities covered under the contract</t>
  </si>
  <si>
    <t>NEPROPLAST</t>
  </si>
  <si>
    <t>0557128534</t>
  </si>
  <si>
    <t>Po117310,P117449</t>
  </si>
  <si>
    <t>P117525</t>
  </si>
  <si>
    <t>P117657</t>
  </si>
  <si>
    <t>1- حفر وتمديد مواسير شبكة الاتصالات بطول 2000 متر طولي
2-حفر وتمديد شبكة انارة الشوارع بطول 1000 متر طولي</t>
  </si>
  <si>
    <t>The IFC is followed as shown in the drawings</t>
  </si>
  <si>
    <t>Mubashar Sohail</t>
  </si>
  <si>
    <t>Al-Munif</t>
  </si>
  <si>
    <t>0507775269</t>
  </si>
  <si>
    <t>Sea</t>
  </si>
  <si>
    <t>JDH4-02-007-PR-3021</t>
  </si>
  <si>
    <t>flow meter</t>
  </si>
  <si>
    <t>B7.15.1.2</t>
  </si>
  <si>
    <t>JDH4-02-007-PR-3022</t>
  </si>
  <si>
    <t>ATS</t>
  </si>
  <si>
    <t>JDH4-02-007-PR-3023</t>
  </si>
  <si>
    <t>IDF Cabinet 9U (for data &amp;Telephone)</t>
  </si>
  <si>
    <t xml:space="preserve">Execution Plan Approval </t>
  </si>
  <si>
    <t xml:space="preserve">5 Execution Plan Approval </t>
  </si>
  <si>
    <t>JDH4-02-007-ENJ-TS9-1-GEN-IPC-0001-00</t>
  </si>
  <si>
    <t>Telecom</t>
  </si>
  <si>
    <t>Potable</t>
  </si>
  <si>
    <t>Sewer</t>
  </si>
  <si>
    <t>Strom</t>
  </si>
  <si>
    <t>Enviromental</t>
  </si>
  <si>
    <t>Irrigation</t>
  </si>
  <si>
    <t>P119134</t>
  </si>
  <si>
    <t>P119594</t>
  </si>
  <si>
    <t xml:space="preserve">ZAMIL Trading </t>
  </si>
  <si>
    <t>0507972833</t>
  </si>
  <si>
    <t>under‑manufacturing</t>
  </si>
  <si>
    <t>P120012</t>
  </si>
  <si>
    <t>International Center of Fiberglass</t>
  </si>
  <si>
    <t>P120734</t>
  </si>
  <si>
    <t>T-Nagadi</t>
  </si>
  <si>
    <t>أعمال الطرق الرئيسية والثانوية (Road)</t>
  </si>
  <si>
    <t>شبكة الجهد المتوسط(MV)</t>
  </si>
  <si>
    <t>شبكة انارة الشوارع(SL)</t>
  </si>
  <si>
    <t>شبكة الاتصالات(TL)</t>
  </si>
  <si>
    <t xml:space="preserve">شبكة صرف مياه الأمطار(SW) </t>
  </si>
  <si>
    <t>شبكة الصرف الصحي(SE)</t>
  </si>
  <si>
    <t>شبكة المياه المعالجة(TSE)</t>
  </si>
  <si>
    <t>شبكة مياه الشرب(PW)</t>
  </si>
  <si>
    <t>شبكة صرف مياه الأمطار(SW)</t>
  </si>
  <si>
    <t>Activity Name</t>
  </si>
  <si>
    <t>Original Duration</t>
  </si>
  <si>
    <t>BL Project Start</t>
  </si>
  <si>
    <t>BL Project Finish</t>
  </si>
  <si>
    <t>Finish</t>
  </si>
  <si>
    <t xml:space="preserve">        JDH4-02-007-MS-1050</t>
  </si>
  <si>
    <t xml:space="preserve">        JDH4-02-007-MS-1060</t>
  </si>
  <si>
    <t>Completion of Sewerage networks</t>
  </si>
  <si>
    <t xml:space="preserve">        JDH4-02-007-MS-1070</t>
  </si>
  <si>
    <t>Completion of Road Works</t>
  </si>
  <si>
    <t xml:space="preserve">        JDH4-02-007-MS-1080</t>
  </si>
  <si>
    <t xml:space="preserve">        JDH4-02-007-MS-1090</t>
  </si>
  <si>
    <t>Completion of TSE Network</t>
  </si>
  <si>
    <t xml:space="preserve">        JDH4-02-007-MS-1100</t>
  </si>
  <si>
    <t>Completion of Electrical Networks</t>
  </si>
  <si>
    <t xml:space="preserve">        JDH4-02-007-MS-1110</t>
  </si>
  <si>
    <t>Completion of Entire Project</t>
  </si>
  <si>
    <t>JDH4-02-007-ENJ-TS9-1-GEN-IPC-0002-01</t>
  </si>
  <si>
    <t>Architectural</t>
  </si>
  <si>
    <t>MEC</t>
  </si>
  <si>
    <t>CIVIL</t>
  </si>
  <si>
    <t>TEL</t>
  </si>
  <si>
    <t>ELEC</t>
  </si>
  <si>
    <t>Approval of MV network materials and Quantity by SEC &amp; Modon</t>
  </si>
  <si>
    <t xml:space="preserve">The Modon and SEC to be finalized the issues related to MV network to excuting the work </t>
  </si>
  <si>
    <t>JDH4-02-007-ENJ-TS9-1-GEN-IPC-0003-01</t>
  </si>
  <si>
    <t>Mubashar Suhail</t>
  </si>
  <si>
    <t>S.NO</t>
  </si>
  <si>
    <t>FIR Date</t>
  </si>
  <si>
    <t>FIR Amount</t>
  </si>
  <si>
    <t>FIR Cum %</t>
  </si>
  <si>
    <t>JDH4-02-007-ENJ-TS9-1-GEN-IPC-0004-01</t>
  </si>
  <si>
    <t>JDH4-02-007-ENJ-TS9-1-GEN-IPC-0005-00</t>
  </si>
  <si>
    <t>Electrical &amp; Telecom Network</t>
  </si>
  <si>
    <t>Sewage Network</t>
  </si>
  <si>
    <t>Strom Water Network</t>
  </si>
  <si>
    <t>Lift Station</t>
  </si>
  <si>
    <t xml:space="preserve">1-توريد لوحات الانارة الخارجية 
2-توريد المضخات ولوحات غرفة mcc
</t>
  </si>
  <si>
    <t>1-اعمال الازالة
2-اعمال الردميات في الأراضي 
3-اعمال السفلتة بالطرق</t>
  </si>
  <si>
    <t>مستهدف الربع الثالث  2026</t>
  </si>
  <si>
    <t>1- حفر وتمديد مواسير السيول بطول200 متر طولي
2-حفر وتمديد مواسير شبكة المياه بطول 500 متر طولي
3-حفر وتمديد مواسير شبكة الري بطول 500 متر طولي
4-حفر وتمديد مواسير شبكة الصرف بطول 400 متر طولي</t>
  </si>
  <si>
    <t>1- حفر وتمديد مواسير السيول بطول2534 متر طولي
2-اعمال حفر وتمديد شبكة الري بطول 3978 متر طولي</t>
  </si>
  <si>
    <t>JDH4-02-007-ENJ-TS9-1-GEN-IPC-0006-00</t>
  </si>
  <si>
    <t>JDH4-02-007-ENJ-TS9-1-GEN-IPC-0007-00</t>
  </si>
  <si>
    <t>مجموع المبالغ المفوترة  المحققة بنهاية Q3  2026</t>
  </si>
  <si>
    <t>نسبة الانجاز المستهدفة بنهاية Q3 2026</t>
  </si>
  <si>
    <t>نسبة الانجاز المحققة بنهاية Q3 2026</t>
  </si>
  <si>
    <t>1. أعمال حفر وتمديد كابلات شبكة الجهد المتوسط بنسبة 46.4%
2. أعمال تركيب الاعمدة 
3. أعمال حفر وتمديد كابلات الجهد المنخفض 
4. أعمال مواسير الاتصالات وتركيب المناهل</t>
  </si>
  <si>
    <t>B1.32 14 13.03</t>
  </si>
  <si>
    <t>Precast Concrete curb, Type (K4)</t>
  </si>
  <si>
    <t>مجموع المبالغ المفوترة  المستهدفة بنهاية Q3  2026</t>
  </si>
  <si>
    <t>B1.31 22 00.01</t>
  </si>
  <si>
    <t>Road excavation</t>
  </si>
  <si>
    <t xml:space="preserve">Cum Previous FIR </t>
  </si>
  <si>
    <t>B4.33 14 13.02</t>
  </si>
  <si>
    <t>Chamber at pipe 400 mm Dia, Depth 1.5 - 4.0 m</t>
  </si>
  <si>
    <t>B7.7.2</t>
  </si>
  <si>
    <t xml:space="preserve">2 Coats of Bituminous Paint </t>
  </si>
  <si>
    <t>B1.32 14 13.02</t>
  </si>
  <si>
    <t>Precast Concrete curb, Type (K2)</t>
  </si>
  <si>
    <t>B7.15.16.1</t>
  </si>
  <si>
    <t>Bulk Fuel storage tank, 2500 Liter (7 Days of storage)</t>
  </si>
  <si>
    <t>B4.33 14 19.06</t>
  </si>
  <si>
    <t>Butterfly valves with dia (400) mm on pipe dia (355) mm</t>
  </si>
  <si>
    <t>(1)B2.33 71 19.01</t>
  </si>
  <si>
    <t>Road crossing ducts, 2 way (2 x 100mm PVC)</t>
  </si>
  <si>
    <t>B2.31 23 00.01</t>
  </si>
  <si>
    <t>Excavation for Trench size 40cm wide and 80cm deep (for 1 cable)</t>
  </si>
  <si>
    <t>JDH4-02-007-ENJ-TS9-1-CVL-FIR-1052</t>
  </si>
  <si>
    <t>JDH4-02-007-ENJ-TS9-1-CVL-FIR-1053</t>
  </si>
  <si>
    <t>JDH4-02-007-ENJ-TS9-1-CVL-FIR-1054</t>
  </si>
  <si>
    <t>JDH4-02-007-ENJ-TS9-1-CVL-FIR-1055</t>
  </si>
  <si>
    <t>JDH4-02-007-ENJ-TS9-1-CVL-FIR-1056</t>
  </si>
  <si>
    <t>JDH4-02-007-ENJ-TS9-1-CVL-FIR-1057</t>
  </si>
  <si>
    <t>JDH4-02-007-ENJ-TS9-1-CVL-FIR-1058</t>
  </si>
  <si>
    <t>JDH4-02-007-ENJ-TS9-1-CVL-FIR-1059</t>
  </si>
  <si>
    <t>JDH4-02-007-ENJ-TS9-1-CVL-FIR-1060</t>
  </si>
  <si>
    <t>JDH4-02-007-ENJ-TS9-1-CVL-FIR-1061</t>
  </si>
  <si>
    <t>JDH4-02-007-ENJ-TS9-1-CVL-FIR-1062</t>
  </si>
  <si>
    <t>JDH4-02-007-ENJ-TS9-1-CVL-FIR-1063</t>
  </si>
  <si>
    <t>JDH4-02-007-ENJ-TS9-1-CVL-FIR-1064</t>
  </si>
  <si>
    <t>JDH4-02-007-ENJ-TS9-1-CVL-FIR-1065</t>
  </si>
  <si>
    <t>JDH4-02-007-ENJ-TS9-1-MEC-FIR-0316</t>
  </si>
  <si>
    <t>JDH4-02-007-ENJ-TS9-1-MEC-FIR-0317</t>
  </si>
  <si>
    <t>JDH4-02-007-ENJ-TS9-1-MEC-FIR-0318</t>
  </si>
  <si>
    <t>JDH4-02-007-ENJ-TS9-1-MEC-FIR-0319</t>
  </si>
  <si>
    <t>JDH4-02-007-ENJ-TS9-1-MEC-FIR-0320</t>
  </si>
  <si>
    <t>JDH4-02-007-ENJ-TS9-1-ELE-FIR-0062</t>
  </si>
  <si>
    <t>JDH4-02-007-ENJ-TS9-1-ELE-FIR-0063</t>
  </si>
  <si>
    <t>INSPECTION REQUEST FOR EXCAVATION &amp; LEAN CONCRETE &amp; REINFORCED CONCRETE BASE OF BUTTERFLY VALVE ROOM DIA 400 MM FOR IRRIGATION LINE -02 DIA 400 MM , ROAD (1) AT STATION (00+060) NUMBER (101)</t>
  </si>
  <si>
    <t>INSPECTION REQUEST FOR REINFORCED CONCRETE WALL OF BUTTERFLY VALVE ROOM DIA 400 MM FOR IRRIGATION LINE -02 DIA 400 MM , ROAD (1) AT STATION (00+060) NUMBER (101)</t>
  </si>
  <si>
    <t>INSPECTION REQUEST FOR REINFORCED CONCRETE SLAB OF BUTTERFLY VALVE ROOM DIA 400 MM FOR IRRIGATION LINE -02 DIA 400 MM , ROAD (1) AT STATION (00+060) NUMBER (101)</t>
  </si>
  <si>
    <t>INSPECTION REQUEST FOR Bitumin Insulation , BACKFILLING , Installation and finishing Cover Frames FOR BUTTERFLY VALVE ROOM DIA 400 MM FOR IRRIGATION LINE -02 DIA 400 MM , ROAD (1) AT STATION (00+060) NUMBER (101)</t>
  </si>
  <si>
    <t>Inspection Request for Application of 2 Coats of Bituminous Paint for Remaining of pumping station control foundation , Under Ground fuel tank and oddor Inside Lift Station</t>
  </si>
  <si>
    <t>INSPECTION REQUEST FOR CASTING ( Curbstone K4 ) AT (ROAD 5 LEFT) RIGHT &amp; LEFT SIDE FROM STATION 0+00 TO 0+400</t>
  </si>
  <si>
    <t>INSPECTION REQUEST FOR BACKFILING SELECTED MATERIAL FOR 30 CM OVER ROCK FILL AT PLOT 1 AS PER SHOP DRAWING</t>
  </si>
  <si>
    <t>INSPECTION REQUEST FOR CASTING ( Curbstone K2 ) AT ROAD 5 LEFT FROM STATION 0+00 TO 0+400</t>
  </si>
  <si>
    <t>INSPECTION REQUEST FOR CASTINIG ( Curbstone K2 ) AT NTERSECTION BETWEEN ROAD 04R &amp; 07N</t>
  </si>
  <si>
    <t>INSPECTION REQUEST FOR PRECAST INTERLCOKING BLOCK PAVERS AT (ROAD 5 LEFT) RIGHT &amp; LEFT SIDE FROM STATION 0+000 TO 0+400</t>
  </si>
  <si>
    <t>INSPECTION REQUEST FOR N.G.L FOR TENT ROAD FROM STATION 0+00 TO 0+241</t>
  </si>
  <si>
    <t>INSPECTION REQUEST FOR EXCAVATION AT ROAD 1 FROM STATION 0+030 TO 0+604</t>
  </si>
  <si>
    <t>INSPECTION REQUEST FOR EXCAVATION AT ROAD 5 RIGHT AS PER SHOP DRAWING</t>
  </si>
  <si>
    <t>INSPECTION REQUEST FOR CASTING ( Curbstone K2 ) AT ROAD 3 FROM STATION 0+050 TO 1+304</t>
  </si>
  <si>
    <t>INSPECTION REQUEST FOR FULLY AUTOMATIC ODORS SCRUBBING SYSTEM</t>
  </si>
  <si>
    <t>instllation of Bulk Fuel storage tank, 2500 Liter</t>
  </si>
  <si>
    <t>INSPECTION REQUEST FOR INSTALLATION OF BUTTERFLY VALVE DIA 400 MM FOR IRRIGATION LINE -02 DIA 400 MM , ROAD (1) AT STATION (00+060) NUMBER (101)</t>
  </si>
  <si>
    <t>Inspection Request duct bank 2 way for Low voltage Cable street light for Trench Excavation, Duct Installation , Concrete Encasement ,Backfilling , Warring Tape– Road Crossing - at Road (01 - 03 - 05L -04L)</t>
  </si>
  <si>
    <t>Inspection Request for Medium Voltage Cable Trench Excavation Size 40cm wide and 80cm deep for ( 1 Cable ) At Road 03 &amp; 01 &amp; 04L &amp; 05L &amp; 07S &amp; EXISTING ROAD</t>
  </si>
  <si>
    <t>JDH4-02-007-ENJ-TS9-1-GEN-IPC-0008-00</t>
  </si>
  <si>
    <t xml:space="preserve">
2-اعمال الردميات في الأراضي 81%
3-اعمال الاجرجيت في الطرق  100%
-اعمال الاسفلت بطريق 7 و8  &amp; 4 </t>
  </si>
  <si>
    <t>Earth Work at Khaima Road</t>
  </si>
  <si>
    <t xml:space="preserve">Enforce mandatory rest breaks during peak heat hours (12:00–15:00), provide shaded rest areas and drinking water, conduct heat stress toolbox talks, monitor workers, and adjust work schedules where necessary. </t>
  </si>
  <si>
    <t>Strict implementation of approved Traffic Management Plan, use of banksmen, speed limit enforcement (20 km/h), proper barricading, high-visibility clothing, and daily inspection of traffic control measures.</t>
  </si>
  <si>
    <t>Install and maintain hard barriers around all deep openings, enforce strict no-leaning/no-entry rules, conduct regular toolbox talks, ensure continuous supervision, and implement confined space controls if entry is required.</t>
  </si>
  <si>
    <t>Strictly implemented the 3 hour summer break, provided cold drinking water, ORS and suun shades etc and provided fire extinguishers for equipment.</t>
  </si>
  <si>
    <t>Provided flagman and ensured signboards at site and monitoring compliance</t>
  </si>
  <si>
    <t>Provided hard barrications around the excavations, permit is obtained and excavation safety training has been delivered.</t>
  </si>
  <si>
    <t>Risk Log</t>
  </si>
  <si>
    <t>Parent Project ID</t>
  </si>
  <si>
    <t>Contract / Project ID</t>
  </si>
  <si>
    <t>Fund Source</t>
  </si>
  <si>
    <t>PM / Owner</t>
  </si>
  <si>
    <t>Contractor / Designer</t>
  </si>
  <si>
    <t>Value (SAR)</t>
  </si>
  <si>
    <t>Risk Title</t>
  </si>
  <si>
    <t>Description</t>
  </si>
  <si>
    <t>Evidence / Data</t>
  </si>
  <si>
    <t>Probability (1-5)</t>
  </si>
  <si>
    <t>Impact (1-5)</t>
  </si>
  <si>
    <t>Rating</t>
  </si>
  <si>
    <t>Response</t>
  </si>
  <si>
    <t>Mitigation Plan</t>
  </si>
  <si>
    <t>Target Date</t>
  </si>
  <si>
    <t>Notes / Updates</t>
  </si>
  <si>
    <t>Source</t>
  </si>
  <si>
    <t>Land Development of Jeddah Oasis</t>
  </si>
  <si>
    <t>Mohamed Al Shunaifi</t>
  </si>
  <si>
    <t>AL-ENJAZ Trading &amp; Contracting Company</t>
  </si>
  <si>
    <t>Work in progress</t>
  </si>
  <si>
    <t>Quality / Resources</t>
  </si>
  <si>
    <t>Delay in Inspection &amp; Testing Due to Shortage of Required Equipment</t>
  </si>
  <si>
    <t>Potential delays in conducting inspections and testing of the completed works due to a shortage of the required equipment may result in delays to the project handover</t>
  </si>
  <si>
    <t>Insufficient availability of the required inspection and testing equipment may delay the inspection, testing, and handover of completed works.</t>
  </si>
  <si>
    <t>4</t>
  </si>
  <si>
    <t>Ensure timely availability of all required inspection and testing equipment, coordinate with the concerned departments, and monitor equipment readiness prior to planned inspections and testing activities.</t>
  </si>
  <si>
    <t>Ensure availability of required inspection and testing equipment to avoid delays.</t>
  </si>
  <si>
    <t>Quality Department / Site Inspection Activities</t>
  </si>
  <si>
    <t>Procurement / Quality</t>
  </si>
  <si>
    <t>Delay in Material &amp; Supplier Approvals</t>
  </si>
  <si>
    <t>Delay in the approval of project materials and suppliers, which may affect the timely delivery of materials, completion of works, and overall project handover</t>
  </si>
  <si>
    <t>Pending material and supplier approval requests affecting procurement lead times</t>
  </si>
  <si>
    <t>Expedite pending approvals and closely follow up with the Consultant and relevant departments</t>
  </si>
  <si>
    <t>Monitor approval status and expedite pending submissions to avoid material delivery delays</t>
  </si>
  <si>
    <t>Material &amp; Supplier Approval Log / Procurement Department</t>
  </si>
  <si>
    <t>Quality/HSE</t>
  </si>
  <si>
    <t>Delay in Material Approval &amp; MIR Submission</t>
  </si>
  <si>
    <t>Failure to submit delivered materials for Consultant approval the required MIR, which may delay material utilization on site, impact work progress, and consequently delay project handover</t>
  </si>
  <si>
    <t>Materials delivered to site pending Consultant approval and MIR submission</t>
  </si>
  <si>
    <t>Ensure timely MIR submission and obtain Consultant approval before material use</t>
  </si>
  <si>
    <t>Monitor delivered materials and expedite pending MIR submissions and approvals</t>
  </si>
  <si>
    <t>Material Receiving Records / MIR Log / Quality Department</t>
  </si>
  <si>
    <t>Heat Stress and Heat-Related Illnesses due to High Ambient Temperature</t>
  </si>
  <si>
    <t>Extreme high temperatures in Jeddah during outdoor construction activities increase the risk of heat exhaustion, heat stroke, and reduced worker concentration, potentially leading to incidents which might also be fire related.</t>
  </si>
  <si>
    <t>Jeddah summer conditions with temperatures frequently exceeding 40°C; outdoor heavy activities ongoing</t>
  </si>
  <si>
    <t>18/04/2026</t>
  </si>
  <si>
    <t>Heat Stress Document</t>
  </si>
  <si>
    <t>Vehicle and Mobile Equipment Related Incidents during Road Works</t>
  </si>
  <si>
    <t>Ongoing road works and asphalt paving activities involving multiple mobile equipment and temporary traffic arrangements increase the risk of vehicle-plant collision, run-over, or struck-by incidents involving workers and equipment.</t>
  </si>
  <si>
    <t>Active wearing course, road marking, and traffic management activities within the project site</t>
  </si>
  <si>
    <t>15/8/2026</t>
  </si>
  <si>
    <t>Regularly approved updated site traffic layouts from consultant.</t>
  </si>
  <si>
    <t>Theft Incident during night</t>
  </si>
  <si>
    <t>Risk of Fall into Deep Open Excavations</t>
  </si>
  <si>
    <t>Presence of open excavations increases the risk of workers falling into the openings, which may result in fatal or serious injuries or vehicles falling into excavations.</t>
  </si>
  <si>
    <t>30/12/2025</t>
  </si>
  <si>
    <t>Permit to work, excavation safety trainings etc.</t>
  </si>
  <si>
    <t>Issue ID</t>
  </si>
  <si>
    <t>Issue Title</t>
  </si>
  <si>
    <t>Severity (1-5)</t>
  </si>
  <si>
    <t>Urgency (1-5)</t>
  </si>
  <si>
    <t>Priority Score</t>
  </si>
  <si>
    <t>Priority</t>
  </si>
  <si>
    <t>Action Required</t>
  </si>
  <si>
    <t>Date Raised</t>
  </si>
  <si>
    <t>Resolution / Updates</t>
  </si>
  <si>
    <t>Scope</t>
  </si>
  <si>
    <t>Reduction in Scope of Works – Road No. 6</t>
  </si>
  <si>
    <t>Confirm and formally document the reduction in scope along Road No. 6, including the associated utility networks. Obtain approval from the relevant stakeholders and update the scope, BOQ, drawings, programme, and contract documents accordingly.</t>
  </si>
  <si>
    <t>Design/Technical</t>
  </si>
  <si>
    <t>Missing Rock Protection – Wadi Channel and Box Culvert</t>
  </si>
  <si>
    <t>5</t>
  </si>
  <si>
    <t>Review the proposed wadi channel and box culvert design and provide suitable rock protection at the upstream and downstream ends and along the water-flow direction to prevent soil erosion. Obtain the necessary design approval before proceeding with the works.</t>
  </si>
  <si>
    <t>Discrepancy Between Wadi Channel and Box Culvert Width</t>
  </si>
  <si>
    <t>Conduct a technical/hydraulic review of the proposed CU-02 box culvert against the wadi channel cross-section and design flow requirements. Confirm the adequacy of the culvert dimensions and revise the design if required before construction.</t>
  </si>
  <si>
    <t>Potential Water Leakage and Odour – Existing Underpasses</t>
  </si>
  <si>
    <t>3</t>
  </si>
  <si>
    <t>Review the proposed modification works and provide appropriate waterproofing, drainage, and ventilation measures to prevent water leakage, stagnant water, unpleasant odours, and potential health/environmental issues. Obtain consultant/client approval before implementation.</t>
  </si>
  <si>
    <t>Safety Risk at Deep Openings</t>
  </si>
  <si>
    <t>Install and maintain rigid barriers around all deep openings. Enforce no-entry/no-leaning requirements, conduct regular toolbox talks, provide continuous supervision, and implement confined-space controls where applicable.</t>
  </si>
  <si>
    <t>Approval of MV Network Materials and Quantities</t>
  </si>
  <si>
    <t>Obtain formal approval from SEC and MODON for the proposed MV network materials and quantities. Ensure procurement and installation are carried out only in accordance with the approved materials, quantities, specifications, and drawings.</t>
  </si>
  <si>
    <t>Heat Stress During Peak Working Hours</t>
  </si>
  <si>
    <t>Implement mandatory rest breaks during peak heat hours (12:00–15:00), provide shaded rest areas and sufficient drinking water, conduct heat-stress awareness/toolbox talks, monitor workers, and adjust working hours where required.</t>
  </si>
  <si>
    <t>Traffic Management and Site Safety Compliance</t>
  </si>
  <si>
    <t>Strictly implement the approved Traffic Management Plan. Provide trained banksmen, enforce the 20 km/h speed limit, maintain proper barricading, ensure high-visibility PPE is worn, and conduct daily inspections of traffic-control arrangements.</t>
  </si>
  <si>
    <t xml:space="preserve">18-ug-26 </t>
  </si>
  <si>
    <t xml:space="preserve">12-ug-26 </t>
  </si>
  <si>
    <t>Falling of equipment during tent road activity</t>
  </si>
  <si>
    <t>Risk of equipment falling during tent road construction activities which may cause injury to workers or damage to property.</t>
  </si>
  <si>
    <t>Ongoing tent road related activities involving Dump truck and mobile equipment</t>
  </si>
  <si>
    <t>Install and maintain Hard barriers at the edge,Conduct regular Toolbox talk ,and ensure continous Supervision.</t>
  </si>
  <si>
    <t>Permit to work,Toolbox talk, trainings etc.</t>
  </si>
  <si>
    <t>Land Backfilling</t>
  </si>
  <si>
    <t>Installation of AC in Lift Station</t>
  </si>
  <si>
    <t>MV Cable Work at Existing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</si>
</sst>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yy;@"/>
    <numFmt numFmtId="187" formatCode="_-* #,##0.00_-;_-* #,##0.00\-;_-* &quot;-&quot;??_-;_-@_-"/>
    <numFmt numFmtId="188" formatCode="_-* #,##0.00\ _ج_._م_._‏_-;\-* #,##0.00\ _ج_._م_._‏_-;_-* &quot;-&quot;??\ _ج_._م_._‏_-;_-@_-"/>
    <numFmt numFmtId="189" formatCode="#,##0.00;[Red]#,##0.00"/>
    <numFmt numFmtId="190" formatCode="yyyy\-mm\-dd;@"/>
    <numFmt numFmtId="191" formatCode="[$-409]d\-mmm\-yyyy;@"/>
    <numFmt numFmtId="192" formatCode="#,##0.00000000_);[Red]\(#,##0.00000000\)"/>
    <numFmt numFmtId="193" formatCode="#,##0.0_);[Red]\(#,##0.0\)"/>
    <numFmt numFmtId="194" formatCode="#,##0.0000000000000000_);[Red]\(#,##0.0000000000000000\)"/>
    <numFmt numFmtId="195" formatCode="#,##0.0_ ;[Red]\-#,##0.0\ "/>
    <numFmt numFmtId="196" formatCode="00"/>
    <numFmt numFmtId="197" formatCode="0.00%;[Red]\(0.00%\)"/>
    <numFmt numFmtId="198" formatCode="#,##0.000000000_);[Red]\(#,##0.000000000\)"/>
    <numFmt numFmtId="199" formatCode="#,##0.00000_);[Red]\(#,##0.00000\)"/>
    <numFmt numFmtId="200" formatCode="[$-F800]dddd\,\ mmmm\ dd\,\ yyyy"/>
    <numFmt numFmtId="201" formatCode="yyyy\-mm\-dd"/>
  </numFmts>
  <fonts count="190">
    <font>
      <sz val="11"/>
      <color theme="1"/>
      <name val="Calibri"/>
      <family val="2"/>
      <scheme val="minor"/>
    </font>
    <font>
      <sz val="11"/>
      <color theme="1"/>
      <name val="Calibri"/>
      <family val="2"/>
      <charset val="178"/>
      <scheme val="minor"/>
    </font>
    <font>
      <sz val="11"/>
      <color theme="1"/>
      <name val="Calibri"/>
      <family val="2"/>
      <charset val="178"/>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sz val="16"/>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sz val="9"/>
      <name val="Verdan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b/>
      <sz val="11"/>
      <color theme="0"/>
      <name val="Calibri"/>
      <family val="2"/>
      <scheme val="minor"/>
    </font>
    <font>
      <sz val="11"/>
      <color theme="0"/>
      <name val="TheSansArabic Bold"/>
    </font>
    <font>
      <b/>
      <sz val="8"/>
      <color theme="0"/>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1"/>
      <color theme="1" tint="0.34998626667073579"/>
      <name val="Calibri"/>
      <family val="2"/>
      <scheme val="minor"/>
    </font>
    <font>
      <b/>
      <sz val="9"/>
      <color rgb="FF2C6682"/>
      <name val="Calibri"/>
      <family val="2"/>
      <scheme val="minor"/>
    </font>
    <font>
      <sz val="16"/>
      <color rgb="FF2C6682"/>
      <name val="Calibri"/>
      <family val="2"/>
      <scheme val="minor"/>
    </font>
    <font>
      <sz val="11"/>
      <color theme="1"/>
      <name val="Calibri"/>
      <family val="2"/>
      <charset val="178"/>
      <scheme val="minor"/>
    </font>
    <font>
      <sz val="16"/>
      <color theme="0"/>
      <name val="TheSansArabic Bold"/>
    </font>
    <font>
      <sz val="16"/>
      <color theme="1"/>
      <name val="TheSansArabic Bold"/>
    </font>
    <font>
      <sz val="11"/>
      <name val="Calibri"/>
      <family val="2"/>
    </font>
    <font>
      <b/>
      <sz val="9"/>
      <color theme="1"/>
      <name val="Calibri"/>
      <family val="2"/>
      <scheme val="minor"/>
    </font>
    <font>
      <sz val="10"/>
      <name val="Verdana"/>
      <family val="2"/>
    </font>
    <font>
      <sz val="10"/>
      <color theme="0"/>
      <name val="Janna LT"/>
    </font>
    <font>
      <b/>
      <sz val="11"/>
      <name val="Calibri"/>
      <family val="2"/>
    </font>
    <font>
      <sz val="11"/>
      <color rgb="FFFF0000"/>
      <name val="Calibri"/>
      <family val="2"/>
      <scheme val="minor"/>
    </font>
    <font>
      <sz val="9"/>
      <color theme="0"/>
      <name val="Calibri"/>
      <family val="2"/>
      <scheme val="minor"/>
    </font>
    <font>
      <sz val="9"/>
      <color theme="1"/>
      <name val="Calibri"/>
      <family val="2"/>
      <scheme val="minor"/>
    </font>
    <font>
      <sz val="11"/>
      <color rgb="FF000000"/>
      <name val="Calibri"/>
      <family val="2"/>
      <scheme val="minor"/>
    </font>
    <font>
      <sz val="8"/>
      <color theme="1"/>
      <name val="Calibri"/>
      <family val="2"/>
      <scheme val="minor"/>
    </font>
    <font>
      <b/>
      <sz val="11"/>
      <name val="Calibri"/>
      <family val="2"/>
      <scheme val="minor"/>
    </font>
    <font>
      <sz val="6"/>
      <color rgb="FF92D050"/>
      <name val="Gotham"/>
    </font>
    <font>
      <b/>
      <sz val="13"/>
      <color theme="0"/>
      <name val="Calibri"/>
      <family val="2"/>
      <scheme val="minor"/>
    </font>
    <font>
      <sz val="10"/>
      <name val="Arial Narrow"/>
      <family val="2"/>
    </font>
    <font>
      <sz val="9"/>
      <color rgb="FF000000"/>
      <name val="Arial"/>
      <family val="2"/>
    </font>
    <font>
      <sz val="9"/>
      <color rgb="FF000000"/>
      <name val="Calibri"/>
      <family val="2"/>
    </font>
    <font>
      <b/>
      <sz val="10"/>
      <color rgb="FFFFFFFF"/>
      <name val="Arial"/>
      <family val="2"/>
    </font>
    <font>
      <sz val="10"/>
      <color rgb="FF000000"/>
      <name val="Calibri"/>
      <family val="2"/>
    </font>
    <font>
      <b/>
      <sz val="11"/>
      <color rgb="FF00B050"/>
      <name val="Calibri"/>
      <family val="2"/>
    </font>
    <font>
      <b/>
      <sz val="11"/>
      <color rgb="FFFFFFFF"/>
      <name val="Arial"/>
      <family val="2"/>
    </font>
    <font>
      <b/>
      <sz val="11"/>
      <color rgb="FF000000"/>
      <name val="Calibri"/>
      <family val="2"/>
    </font>
    <font>
      <sz val="11"/>
      <color rgb="FF000000"/>
      <name val="Calibri"/>
      <family val="2"/>
    </font>
    <font>
      <b/>
      <sz val="9"/>
      <color rgb="FFFFFFFF"/>
      <name val="Arial"/>
      <family val="2"/>
    </font>
    <font>
      <sz val="11"/>
      <color rgb="FF000000"/>
      <name val="Arial"/>
      <family val="2"/>
    </font>
    <font>
      <sz val="11"/>
      <name val="Arial"/>
      <family val="2"/>
    </font>
    <font>
      <b/>
      <sz val="24"/>
      <color rgb="FFFF0000"/>
      <name val="Calibri"/>
      <family val="2"/>
      <scheme val="minor"/>
    </font>
    <font>
      <sz val="11"/>
      <color theme="1"/>
      <name val="TheSansArab "/>
    </font>
    <font>
      <b/>
      <sz val="20"/>
      <color rgb="FFFF0000"/>
      <name val="ADLaM Display"/>
    </font>
    <font>
      <b/>
      <sz val="20"/>
      <color theme="1"/>
      <name val="ADLaM Display"/>
    </font>
    <font>
      <b/>
      <sz val="26"/>
      <color theme="1"/>
      <name val="ADLaM Display"/>
    </font>
    <font>
      <b/>
      <sz val="24"/>
      <color theme="0"/>
      <name val="TheSansArab Light"/>
      <family val="2"/>
    </font>
    <font>
      <b/>
      <sz val="24"/>
      <color theme="0"/>
      <name val="TheSansArab "/>
    </font>
    <font>
      <b/>
      <sz val="24"/>
      <color theme="0"/>
      <name val="TheSansArab Plain"/>
      <family val="2"/>
    </font>
    <font>
      <b/>
      <sz val="72"/>
      <color theme="1"/>
      <name val="TheSansArab Light"/>
      <family val="2"/>
    </font>
    <font>
      <sz val="26"/>
      <color theme="1"/>
      <name val="Calibri"/>
      <family val="2"/>
      <scheme val="minor"/>
    </font>
    <font>
      <b/>
      <sz val="10"/>
      <color rgb="FF000000"/>
      <name val="Verdana"/>
      <family val="2"/>
    </font>
    <font>
      <sz val="11"/>
      <color theme="1"/>
      <name val="Calibri"/>
      <family val="2"/>
      <scheme val="minor"/>
    </font>
    <font>
      <sz val="11"/>
      <color theme="1"/>
      <name val="Calibri"/>
      <family val="2"/>
      <scheme val="minor"/>
    </font>
    <font>
      <sz val="12"/>
      <color rgb="FF000000"/>
      <name val="Arial"/>
      <family val="2"/>
    </font>
    <font>
      <sz val="11"/>
      <name val="TheSansArabic Bold"/>
      <family val="2"/>
      <charset val="178"/>
    </font>
    <font>
      <sz val="11"/>
      <color theme="1"/>
      <name val="Calibri"/>
      <family val="2"/>
      <scheme val="minor"/>
    </font>
    <font>
      <sz val="11"/>
      <color theme="1"/>
      <name val="Calibri"/>
      <family val="2"/>
      <scheme val="minor"/>
    </font>
    <font>
      <sz val="11"/>
      <color theme="1"/>
      <name val="Calibri"/>
      <family val="2"/>
      <scheme val="minor"/>
    </font>
    <font>
      <sz val="12"/>
      <color theme="1"/>
      <name val="TheSansArabic Bold"/>
      <family val="2"/>
      <charset val="178"/>
    </font>
    <font>
      <sz val="12"/>
      <name val="TheSansArabic Bold"/>
      <family val="2"/>
      <charset val="178"/>
    </font>
    <font>
      <sz val="13"/>
      <color theme="1"/>
      <name val="Calibri Light"/>
      <family val="1"/>
      <scheme val="major"/>
    </font>
    <font>
      <sz val="13"/>
      <name val="Calibri Light"/>
      <family val="1"/>
      <scheme val="major"/>
    </font>
    <font>
      <sz val="11"/>
      <color theme="1"/>
      <name val="Calibri"/>
      <family val="2"/>
      <scheme val="minor"/>
    </font>
    <font>
      <sz val="11"/>
      <color theme="1"/>
      <name val="Calibri"/>
      <family val="2"/>
      <charset val="1"/>
    </font>
    <font>
      <b/>
      <sz val="16"/>
      <color rgb="FF1B3A4B"/>
      <name val="Arial"/>
      <family val="2"/>
    </font>
    <font>
      <i/>
      <sz val="9"/>
      <color rgb="FF555555"/>
      <name val="Arial"/>
      <family val="2"/>
    </font>
    <font>
      <b/>
      <sz val="10"/>
      <color rgb="FFFFFFFF"/>
      <name val="Arial"/>
      <family val="2"/>
    </font>
    <font>
      <sz val="9"/>
      <name val="Arial"/>
      <family val="2"/>
    </font>
    <font>
      <sz val="9"/>
      <name val="Arial"/>
      <family val="2"/>
    </font>
    <font>
      <sz val="10"/>
      <color theme="1"/>
      <name val="TheSansArab Light"/>
      <family val="2"/>
    </font>
    <font>
      <sz val="11"/>
      <color theme="1"/>
      <name val="Calibri"/>
      <family val="2"/>
    </font>
    <font>
      <sz val="9"/>
      <name val="Arial"/>
      <family val="2"/>
    </font>
    <font>
      <sz val="11"/>
      <color theme="1"/>
      <name val="Calibri"/>
      <family val="2"/>
    </font>
  </fonts>
  <fills count="69">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5FFFE"/>
        <bgColor rgb="FFD5FFFE"/>
      </patternFill>
    </fill>
    <fill>
      <patternFill patternType="solid">
        <fgColor theme="7" tint="0.79998168889431442"/>
        <bgColor indexed="64"/>
      </patternFill>
    </fill>
    <fill>
      <patternFill patternType="solid">
        <fgColor rgb="FFEDEDED"/>
        <bgColor indexed="64"/>
      </patternFill>
    </fill>
    <fill>
      <patternFill patternType="solid">
        <fgColor rgb="FFFFFFFF"/>
        <bgColor indexed="64"/>
      </patternFill>
    </fill>
    <fill>
      <patternFill patternType="solid">
        <fgColor rgb="FF00B050"/>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FF99CC"/>
        <bgColor indexed="64"/>
      </patternFill>
    </fill>
    <fill>
      <patternFill patternType="solid">
        <fgColor rgb="FF99FF99"/>
        <bgColor indexed="64"/>
      </patternFill>
    </fill>
    <fill>
      <patternFill patternType="solid">
        <fgColor rgb="FFFFCCCC"/>
        <bgColor indexed="64"/>
      </patternFill>
    </fill>
    <fill>
      <patternFill patternType="solid">
        <fgColor rgb="FF66CCFF"/>
        <bgColor indexed="64"/>
      </patternFill>
    </fill>
    <fill>
      <patternFill patternType="solid">
        <fgColor rgb="FFFF00FF"/>
        <bgColor indexed="64"/>
      </patternFill>
    </fill>
    <fill>
      <patternFill patternType="solid">
        <fgColor rgb="FF33CCCC"/>
        <bgColor indexed="64"/>
      </patternFill>
    </fill>
    <fill>
      <patternFill patternType="solid">
        <fgColor rgb="FFFF9999"/>
        <bgColor indexed="64"/>
      </patternFill>
    </fill>
    <fill>
      <patternFill patternType="solid">
        <fgColor rgb="FFFFCC99"/>
        <bgColor indexed="64"/>
      </patternFill>
    </fill>
    <fill>
      <patternFill patternType="solid">
        <fgColor rgb="FFCCCCFF"/>
        <bgColor indexed="64"/>
      </patternFill>
    </fill>
    <fill>
      <patternFill patternType="solid">
        <fgColor rgb="FFFFCCFF"/>
        <bgColor indexed="64"/>
      </patternFill>
    </fill>
    <fill>
      <patternFill patternType="solid">
        <fgColor rgb="FFE9EBF5"/>
        <bgColor indexed="64"/>
      </patternFill>
    </fill>
    <fill>
      <patternFill patternType="solid">
        <fgColor theme="3"/>
        <bgColor indexed="64"/>
      </patternFill>
    </fill>
    <fill>
      <patternFill patternType="solid">
        <fgColor rgb="FF4472C4"/>
        <bgColor indexed="64"/>
      </patternFill>
    </fill>
    <fill>
      <patternFill patternType="solid">
        <fgColor rgb="FFCFD5EA"/>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8" tint="-0.249977111117893"/>
        <bgColor indexed="64"/>
      </patternFill>
    </fill>
    <fill>
      <patternFill patternType="solid">
        <fgColor rgb="FF1B3A4B"/>
        <bgColor rgb="FF003366"/>
      </patternFill>
    </fill>
    <fill>
      <patternFill patternType="solid">
        <fgColor theme="8" tint="0.79998168889431442"/>
        <bgColor theme="8" tint="0.79998168889431442"/>
      </patternFill>
    </fill>
  </fills>
  <borders count="581">
    <border>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auto="1"/>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theme="0"/>
      </left>
      <right style="thin">
        <color theme="0"/>
      </right>
      <top style="thin">
        <color theme="0"/>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dashed">
        <color auto="1"/>
      </left>
      <right style="dashed">
        <color auto="1"/>
      </right>
      <top style="dashed">
        <color auto="1"/>
      </top>
      <bottom style="dashed">
        <color auto="1"/>
      </bottom>
      <diagonal/>
    </border>
    <border>
      <left style="thin">
        <color indexed="64"/>
      </left>
      <right style="thin">
        <color indexed="64"/>
      </right>
      <top/>
      <bottom/>
      <diagonal/>
    </border>
    <border>
      <left style="thin">
        <color theme="0"/>
      </left>
      <right style="thin">
        <color theme="0"/>
      </right>
      <top/>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dotted">
        <color indexed="64"/>
      </left>
      <right style="dotted">
        <color indexed="64"/>
      </right>
      <top style="medium">
        <color rgb="FF53B3DD"/>
      </top>
      <bottom style="dotted">
        <color indexed="64"/>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style="medium">
        <color rgb="FF53B3DD"/>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style="hair">
        <color indexed="64"/>
      </left>
      <right style="medium">
        <color rgb="FF53B3DD"/>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auto="1"/>
      </left>
      <right style="hair">
        <color theme="0" tint="-0.499984740745262"/>
      </right>
      <top style="hair">
        <color indexed="64"/>
      </top>
      <bottom style="hair">
        <color indexed="64"/>
      </bottom>
      <diagonal/>
    </border>
    <border>
      <left style="hair">
        <color auto="1"/>
      </left>
      <right style="hair">
        <color theme="0" tint="-0.499984740745262"/>
      </right>
      <top style="medium">
        <color rgb="FF53B3DD"/>
      </top>
      <bottom style="hair">
        <color indexed="64"/>
      </bottom>
      <diagonal/>
    </border>
    <border>
      <left style="hair">
        <color auto="1"/>
      </left>
      <right style="hair">
        <color theme="0" tint="-0.499984740745262"/>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medium">
        <color rgb="FF2C6682"/>
      </left>
      <right/>
      <top/>
      <bottom style="medium">
        <color indexed="64"/>
      </bottom>
      <diagonal/>
    </border>
    <border>
      <left style="thin">
        <color indexed="64"/>
      </left>
      <right style="thin">
        <color indexed="64"/>
      </right>
      <top style="hair">
        <color indexed="64"/>
      </top>
      <bottom style="hair">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hair">
        <color rgb="FF53B3DD"/>
      </left>
      <right/>
      <top style="hair">
        <color indexed="64"/>
      </top>
      <bottom style="hair">
        <color indexed="64"/>
      </bottom>
      <diagonal/>
    </border>
    <border>
      <left style="hair">
        <color rgb="FF53B3DD"/>
      </left>
      <right/>
      <top style="hair">
        <color indexed="64"/>
      </top>
      <bottom style="thin">
        <color rgb="FF53B3DD"/>
      </bottom>
      <diagonal/>
    </border>
    <border>
      <left/>
      <right style="medium">
        <color rgb="FF53B3DD"/>
      </right>
      <top style="hair">
        <color indexed="64"/>
      </top>
      <bottom style="thin">
        <color rgb="FF53B3DD"/>
      </bottom>
      <diagonal/>
    </border>
    <border>
      <left/>
      <right style="medium">
        <color rgb="FF53B3DD"/>
      </right>
      <top style="hair">
        <color rgb="FF7F7F7F"/>
      </top>
      <bottom style="hair">
        <color rgb="FF7F7F7F"/>
      </bottom>
      <diagonal/>
    </border>
    <border>
      <left/>
      <right style="medium">
        <color rgb="FF53B3DD"/>
      </right>
      <top style="hair">
        <color indexed="64"/>
      </top>
      <bottom style="hair">
        <color rgb="FF7F7F7F"/>
      </bottom>
      <diagonal/>
    </border>
    <border>
      <left style="thin">
        <color theme="0"/>
      </left>
      <right style="thin">
        <color indexed="64"/>
      </right>
      <top style="thin">
        <color theme="0"/>
      </top>
      <bottom style="thin">
        <color theme="0"/>
      </bottom>
      <diagonal/>
    </border>
    <border>
      <left style="dashed">
        <color auto="1"/>
      </left>
      <right style="dashed">
        <color auto="1"/>
      </right>
      <top style="thin">
        <color auto="1"/>
      </top>
      <bottom style="hair">
        <color auto="1"/>
      </bottom>
      <diagonal/>
    </border>
    <border>
      <left style="dashed">
        <color auto="1"/>
      </left>
      <right style="thin">
        <color auto="1"/>
      </right>
      <top style="thin">
        <color auto="1"/>
      </top>
      <bottom style="hair">
        <color auto="1"/>
      </bottom>
      <diagonal/>
    </border>
    <border>
      <left style="thin">
        <color auto="1"/>
      </left>
      <right style="dashed">
        <color auto="1"/>
      </right>
      <top style="hair">
        <color auto="1"/>
      </top>
      <bottom style="hair">
        <color auto="1"/>
      </bottom>
      <diagonal/>
    </border>
    <border>
      <left style="dashed">
        <color auto="1"/>
      </left>
      <right style="dashed">
        <color auto="1"/>
      </right>
      <top style="hair">
        <color auto="1"/>
      </top>
      <bottom style="hair">
        <color auto="1"/>
      </bottom>
      <diagonal/>
    </border>
    <border>
      <left style="dashed">
        <color auto="1"/>
      </left>
      <right style="thin">
        <color auto="1"/>
      </right>
      <top style="hair">
        <color auto="1"/>
      </top>
      <bottom style="hair">
        <color auto="1"/>
      </bottom>
      <diagonal/>
    </border>
    <border>
      <left style="thin">
        <color auto="1"/>
      </left>
      <right style="dashed">
        <color auto="1"/>
      </right>
      <top style="hair">
        <color auto="1"/>
      </top>
      <bottom style="thin">
        <color auto="1"/>
      </bottom>
      <diagonal/>
    </border>
    <border>
      <left style="dashed">
        <color auto="1"/>
      </left>
      <right style="dashed">
        <color auto="1"/>
      </right>
      <top style="hair">
        <color auto="1"/>
      </top>
      <bottom style="thin">
        <color auto="1"/>
      </bottom>
      <diagonal/>
    </border>
    <border>
      <left style="dashed">
        <color auto="1"/>
      </left>
      <right style="thin">
        <color auto="1"/>
      </right>
      <top style="hair">
        <color auto="1"/>
      </top>
      <bottom style="thin">
        <color auto="1"/>
      </bottom>
      <diagonal/>
    </border>
    <border>
      <left style="hair">
        <color rgb="FF000000"/>
      </left>
      <right/>
      <top style="thin">
        <color rgb="FF000000"/>
      </top>
      <bottom style="thin">
        <color rgb="FF000000"/>
      </bottom>
      <diagonal/>
    </border>
    <border>
      <left/>
      <right style="hair">
        <color rgb="FF000000"/>
      </right>
      <top style="thin">
        <color rgb="FF000000"/>
      </top>
      <bottom style="thin">
        <color rgb="FF000000"/>
      </bottom>
      <diagonal/>
    </border>
    <border>
      <left style="thick">
        <color rgb="FF53B3DD"/>
      </left>
      <right/>
      <top style="thick">
        <color rgb="FF53B3DD"/>
      </top>
      <bottom/>
      <diagonal/>
    </border>
    <border>
      <left/>
      <right style="thick">
        <color rgb="FF53B3DD"/>
      </right>
      <top style="thick">
        <color rgb="FF53B3DD"/>
      </top>
      <bottom/>
      <diagonal/>
    </border>
    <border>
      <left style="dotted">
        <color indexed="64"/>
      </left>
      <right style="dotted">
        <color indexed="64"/>
      </right>
      <top style="dotted">
        <color indexed="64"/>
      </top>
      <bottom style="thick">
        <color rgb="FF53B3DD"/>
      </bottom>
      <diagonal/>
    </border>
    <border>
      <left style="thin">
        <color theme="0"/>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bottom style="hair">
        <color indexed="64"/>
      </bottom>
      <diagonal/>
    </border>
    <border>
      <left style="thick">
        <color rgb="FF53B3DD"/>
      </left>
      <right style="dotted">
        <color indexed="64"/>
      </right>
      <top style="dotted">
        <color indexed="64"/>
      </top>
      <bottom style="thick">
        <color rgb="FF53B3DD"/>
      </bottom>
      <diagonal/>
    </border>
    <border>
      <left style="dotted">
        <color indexed="64"/>
      </left>
      <right style="thick">
        <color rgb="FF53B3DD"/>
      </right>
      <top style="dotted">
        <color indexed="64"/>
      </top>
      <bottom style="thick">
        <color theme="4"/>
      </bottom>
      <diagonal/>
    </border>
    <border>
      <left style="dotted">
        <color indexed="64"/>
      </left>
      <right style="dotted">
        <color indexed="64"/>
      </right>
      <top style="dotted">
        <color indexed="64"/>
      </top>
      <bottom style="thick">
        <color theme="4"/>
      </bottom>
      <diagonal/>
    </border>
    <border>
      <left style="thin">
        <color theme="0"/>
      </left>
      <right/>
      <top/>
      <bottom style="thin">
        <color indexed="64"/>
      </bottom>
      <diagonal/>
    </border>
    <border>
      <left style="thin">
        <color indexed="64"/>
      </left>
      <right style="thin">
        <color indexed="64"/>
      </right>
      <top style="thin">
        <color indexed="64"/>
      </top>
      <bottom style="thin">
        <color indexed="64"/>
      </bottom>
      <diagonal/>
    </border>
    <border>
      <left style="medium">
        <color rgb="FF2C6682"/>
      </left>
      <right/>
      <top style="hair">
        <color theme="0" tint="-0.499984740745262"/>
      </top>
      <bottom style="hair">
        <color theme="0" tint="-0.499984740745262"/>
      </bottom>
      <diagonal/>
    </border>
    <border>
      <left/>
      <right style="medium">
        <color rgb="FF53B3DD"/>
      </right>
      <top style="hair">
        <color theme="0" tint="-0.499984740745262"/>
      </top>
      <bottom style="hair">
        <color theme="0" tint="-0.499984740745262"/>
      </bottom>
      <diagonal/>
    </border>
    <border>
      <left style="medium">
        <color indexed="64"/>
      </left>
      <right/>
      <top style="medium">
        <color indexed="64"/>
      </top>
      <bottom style="medium">
        <color theme="0"/>
      </bottom>
      <diagonal/>
    </border>
    <border>
      <left/>
      <right/>
      <top style="medium">
        <color indexed="64"/>
      </top>
      <bottom style="medium">
        <color theme="0"/>
      </bottom>
      <diagonal/>
    </border>
    <border>
      <left style="medium">
        <color theme="0"/>
      </left>
      <right/>
      <top style="medium">
        <color indexed="64"/>
      </top>
      <bottom/>
      <diagonal/>
    </border>
    <border>
      <left style="medium">
        <color indexed="64"/>
      </left>
      <right/>
      <top style="medium">
        <color theme="0"/>
      </top>
      <bottom/>
      <diagonal/>
    </border>
    <border>
      <left style="thin">
        <color indexed="64"/>
      </left>
      <right style="medium">
        <color indexed="64"/>
      </right>
      <top style="medium">
        <color rgb="FF53B3DD"/>
      </top>
      <bottom style="medium">
        <color rgb="FF53B3DD"/>
      </bottom>
      <diagonal/>
    </border>
    <border>
      <left style="thin">
        <color theme="0"/>
      </left>
      <right style="medium">
        <color indexed="64"/>
      </right>
      <top/>
      <bottom/>
      <diagonal/>
    </border>
    <border>
      <left style="medium">
        <color indexed="64"/>
      </left>
      <right/>
      <top style="hair">
        <color indexed="64"/>
      </top>
      <bottom style="hair">
        <color indexed="64"/>
      </bottom>
      <diagonal/>
    </border>
    <border>
      <left style="medium">
        <color indexed="64"/>
      </left>
      <right/>
      <top style="hair">
        <color indexed="64"/>
      </top>
      <bottom style="hair">
        <color rgb="FF7F7F7F"/>
      </bottom>
      <diagonal/>
    </border>
    <border>
      <left style="medium">
        <color indexed="64"/>
      </left>
      <right/>
      <top style="hair">
        <color rgb="FF7F7F7F"/>
      </top>
      <bottom style="hair">
        <color rgb="FF7F7F7F"/>
      </bottom>
      <diagonal/>
    </border>
    <border>
      <left style="medium">
        <color indexed="64"/>
      </left>
      <right/>
      <top style="hair">
        <color theme="0" tint="-0.499984740745262"/>
      </top>
      <bottom style="medium">
        <color indexed="64"/>
      </bottom>
      <diagonal/>
    </border>
    <border>
      <left/>
      <right/>
      <top style="hair">
        <color theme="0" tint="-0.499984740745262"/>
      </top>
      <bottom style="medium">
        <color indexed="64"/>
      </bottom>
      <diagonal/>
    </border>
    <border>
      <left style="medium">
        <color rgb="FF53B3DD"/>
      </left>
      <right/>
      <top style="hair">
        <color theme="0" tint="-0.499984740745262"/>
      </top>
      <bottom style="medium">
        <color indexed="64"/>
      </bottom>
      <diagonal/>
    </border>
    <border>
      <left style="thin">
        <color auto="1"/>
      </left>
      <right style="dashed">
        <color auto="1"/>
      </right>
      <top style="thin">
        <color auto="1"/>
      </top>
      <bottom style="hair">
        <color auto="1"/>
      </bottom>
      <diagonal/>
    </border>
    <border>
      <left style="medium">
        <color rgb="FF53B3DD"/>
      </left>
      <right style="medium">
        <color theme="1"/>
      </right>
      <top style="hair">
        <color indexed="64"/>
      </top>
      <bottom style="hair">
        <color indexed="64"/>
      </bottom>
      <diagonal/>
    </border>
    <border>
      <left style="medium">
        <color rgb="FF53B3DD"/>
      </left>
      <right style="medium">
        <color theme="1"/>
      </right>
      <top style="hair">
        <color theme="0" tint="-0.499984740745262"/>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dashed">
        <color indexed="64"/>
      </bottom>
      <diagonal/>
    </border>
    <border>
      <left style="thin">
        <color indexed="64"/>
      </left>
      <right style="medium">
        <color indexed="64"/>
      </right>
      <top style="thin">
        <color indexed="64"/>
      </top>
      <bottom style="dashed">
        <color indexed="64"/>
      </bottom>
      <diagonal/>
    </border>
    <border>
      <left style="medium">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thin">
        <color indexed="64"/>
      </right>
      <top/>
      <bottom/>
      <diagonal/>
    </border>
    <border>
      <left style="thin">
        <color auto="1"/>
      </left>
      <right style="medium">
        <color auto="1"/>
      </right>
      <top/>
      <bottom/>
      <diagonal/>
    </border>
    <border>
      <left style="medium">
        <color indexed="64"/>
      </left>
      <right style="medium">
        <color indexed="64"/>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hair">
        <color indexed="64"/>
      </left>
      <right style="thin">
        <color indexed="64"/>
      </right>
      <top/>
      <bottom style="thin">
        <color indexed="64"/>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medium">
        <color indexed="64"/>
      </bottom>
      <diagonal/>
    </border>
    <border>
      <left/>
      <right style="thin">
        <color rgb="FFD0D7DE"/>
      </right>
      <top/>
      <bottom style="thin">
        <color rgb="FFD0D7DE"/>
      </bottom>
      <diagonal/>
    </border>
    <border>
      <left style="thin">
        <color rgb="FFD0D7DE"/>
      </left>
      <right style="thin">
        <color rgb="FFD0D7DE"/>
      </right>
      <top/>
      <bottom style="thin">
        <color rgb="FFD0D7DE"/>
      </bottom>
      <diagonal/>
    </border>
    <border>
      <left style="thin">
        <color rgb="FFD0D7DE"/>
      </left>
      <right/>
      <top/>
      <bottom style="thin">
        <color rgb="FFD0D7DE"/>
      </bottom>
      <diagonal/>
    </border>
    <border>
      <left/>
      <right style="thin">
        <color rgb="FFD0D7DE"/>
      </right>
      <top style="thin">
        <color rgb="FFD0D7DE"/>
      </top>
      <bottom style="thin">
        <color rgb="FFD0D7DE"/>
      </bottom>
      <diagonal/>
    </border>
    <border>
      <left style="thin">
        <color rgb="FFD0D7DE"/>
      </left>
      <right style="thin">
        <color rgb="FFD0D7DE"/>
      </right>
      <top style="thin">
        <color rgb="FFD0D7DE"/>
      </top>
      <bottom style="thin">
        <color rgb="FFD0D7DE"/>
      </bottom>
      <diagonal/>
    </border>
    <border>
      <left style="thin">
        <color rgb="FFD0D7DE"/>
      </left>
      <right/>
      <top style="thin">
        <color rgb="FFD0D7DE"/>
      </top>
      <bottom style="thin">
        <color rgb="FFD0D7DE"/>
      </bottom>
      <diagonal/>
    </border>
    <border>
      <left/>
      <right style="thin">
        <color rgb="FFD0D7DE"/>
      </right>
      <top style="thin">
        <color rgb="FFD0D7DE"/>
      </top>
      <bottom/>
      <diagonal/>
    </border>
    <border>
      <left style="thin">
        <color rgb="FFD0D7DE"/>
      </left>
      <right style="thin">
        <color rgb="FFD0D7DE"/>
      </right>
      <top style="thin">
        <color rgb="FFD0D7DE"/>
      </top>
      <bottom/>
      <diagonal/>
    </border>
    <border>
      <left style="thin">
        <color rgb="FFD0D7DE"/>
      </left>
      <right/>
      <top style="thin">
        <color rgb="FFD0D7DE"/>
      </top>
      <bottom/>
      <diagonal/>
    </border>
  </borders>
  <cellStyleXfs count="61">
    <xf numFmtId="0" fontId="0" fillId="0" borderId="0"/>
    <xf numFmtId="43"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16" fillId="0" borderId="0"/>
    <xf numFmtId="9" fontId="16" fillId="0" borderId="0" applyFont="0" applyFill="0" applyBorder="0" applyAlignment="0" applyProtection="0"/>
    <xf numFmtId="0" fontId="21" fillId="0" borderId="0"/>
    <xf numFmtId="0" fontId="3" fillId="0" borderId="0"/>
    <xf numFmtId="0" fontId="16" fillId="0" borderId="0"/>
    <xf numFmtId="0" fontId="49" fillId="0" borderId="0"/>
    <xf numFmtId="0" fontId="3" fillId="20" borderId="124" applyNumberFormat="0" applyFont="0" applyAlignment="0" applyProtection="0"/>
    <xf numFmtId="0" fontId="16" fillId="0" borderId="0"/>
    <xf numFmtId="187" fontId="129" fillId="0" borderId="0" applyFont="0" applyFill="0" applyBorder="0" applyAlignment="0" applyProtection="0"/>
    <xf numFmtId="43" fontId="16" fillId="0" borderId="0" applyFont="0" applyFill="0" applyBorder="0" applyAlignment="0" applyProtection="0"/>
    <xf numFmtId="188" fontId="3" fillId="0" borderId="0" applyFont="0" applyFill="0" applyBorder="0" applyAlignment="0" applyProtection="0"/>
    <xf numFmtId="0" fontId="16" fillId="0" borderId="0"/>
    <xf numFmtId="164" fontId="3" fillId="0" borderId="0" applyFont="0" applyFill="0" applyBorder="0" applyAlignment="0" applyProtection="0"/>
    <xf numFmtId="164" fontId="3" fillId="0" borderId="0" applyFont="0" applyFill="0" applyBorder="0" applyAlignment="0" applyProtection="0"/>
    <xf numFmtId="0" fontId="16" fillId="0" borderId="0"/>
    <xf numFmtId="188" fontId="3" fillId="0" borderId="0" applyFont="0" applyFill="0" applyBorder="0" applyAlignment="0" applyProtection="0"/>
    <xf numFmtId="0" fontId="132" fillId="0" borderId="0">
      <alignment vertical="center"/>
    </xf>
    <xf numFmtId="164" fontId="3" fillId="0" borderId="0" applyFont="0" applyFill="0" applyBorder="0" applyAlignment="0" applyProtection="0"/>
    <xf numFmtId="164" fontId="3" fillId="0" borderId="0" applyFont="0" applyFill="0" applyBorder="0" applyAlignment="0" applyProtection="0"/>
    <xf numFmtId="164" fontId="16"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6"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6"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16" fillId="0" borderId="0">
      <protection locked="0"/>
    </xf>
    <xf numFmtId="0" fontId="3" fillId="0" borderId="0"/>
    <xf numFmtId="43" fontId="16" fillId="0" borderId="0" applyFont="0" applyFill="0" applyBorder="0" applyAlignment="0" applyProtection="0"/>
    <xf numFmtId="0" fontId="129" fillId="0" borderId="0"/>
    <xf numFmtId="43" fontId="16" fillId="0" borderId="0" applyFont="0" applyFill="0" applyBorder="0" applyAlignment="0" applyProtection="0"/>
    <xf numFmtId="0" fontId="168" fillId="0" borderId="0"/>
    <xf numFmtId="0" fontId="168" fillId="0" borderId="0"/>
    <xf numFmtId="0" fontId="169" fillId="0" borderId="0"/>
    <xf numFmtId="0" fontId="169" fillId="0" borderId="0"/>
    <xf numFmtId="0" fontId="172" fillId="0" borderId="0"/>
    <xf numFmtId="0" fontId="172" fillId="0" borderId="0"/>
    <xf numFmtId="0" fontId="173" fillId="0" borderId="0"/>
    <xf numFmtId="0" fontId="173" fillId="0" borderId="0"/>
    <xf numFmtId="0" fontId="174" fillId="0" borderId="0"/>
    <xf numFmtId="0" fontId="174" fillId="0" borderId="0"/>
    <xf numFmtId="0" fontId="2" fillId="0" borderId="0"/>
    <xf numFmtId="43" fontId="3" fillId="0" borderId="0" applyFont="0" applyFill="0" applyBorder="0" applyAlignment="0" applyProtection="0"/>
    <xf numFmtId="0" fontId="179" fillId="0" borderId="0"/>
    <xf numFmtId="0" fontId="179" fillId="0" borderId="0"/>
    <xf numFmtId="0" fontId="180" fillId="0" borderId="0"/>
    <xf numFmtId="0" fontId="187" fillId="0" borderId="0"/>
  </cellStyleXfs>
  <cellXfs count="2158">
    <xf numFmtId="0" fontId="0" fillId="0" borderId="0" xfId="0"/>
    <xf numFmtId="17" fontId="0" fillId="0" borderId="0" xfId="0" applyNumberFormat="1"/>
    <xf numFmtId="0" fontId="7" fillId="0" borderId="0" xfId="0" applyFont="1"/>
    <xf numFmtId="0" fontId="0" fillId="0" borderId="0" xfId="0" applyAlignment="1">
      <alignment vertical="center"/>
    </xf>
    <xf numFmtId="0" fontId="4" fillId="0" borderId="0" xfId="0" applyFont="1" applyAlignment="1">
      <alignment horizontal="center"/>
    </xf>
    <xf numFmtId="0" fontId="0" fillId="0" borderId="0" xfId="0" applyAlignment="1">
      <alignment horizontal="center"/>
    </xf>
    <xf numFmtId="0" fontId="4" fillId="0" borderId="0" xfId="0" applyFont="1" applyAlignment="1">
      <alignment horizontal="center" vertical="center"/>
    </xf>
    <xf numFmtId="0" fontId="4" fillId="0" borderId="0" xfId="0" applyFont="1" applyAlignment="1">
      <alignment horizontal="left" indent="1"/>
    </xf>
    <xf numFmtId="0" fontId="13" fillId="0" borderId="0" xfId="0" applyFont="1"/>
    <xf numFmtId="9" fontId="0" fillId="0" borderId="0" xfId="2" applyFont="1" applyFill="1" applyBorder="1" applyAlignment="1">
      <alignment horizontal="center"/>
    </xf>
    <xf numFmtId="0" fontId="4" fillId="0" borderId="0" xfId="0" applyFont="1" applyAlignment="1">
      <alignment vertical="center"/>
    </xf>
    <xf numFmtId="9" fontId="4" fillId="0" borderId="0" xfId="2" applyFont="1" applyFill="1" applyBorder="1" applyAlignment="1">
      <alignment horizontal="center" vertical="center"/>
    </xf>
    <xf numFmtId="0" fontId="4" fillId="0" borderId="0" xfId="0" applyFont="1" applyAlignment="1">
      <alignment horizontal="center" vertical="center" wrapText="1"/>
    </xf>
    <xf numFmtId="0" fontId="4" fillId="0" borderId="0" xfId="0" applyFont="1"/>
    <xf numFmtId="0" fontId="6" fillId="0" borderId="0" xfId="0" applyFont="1"/>
    <xf numFmtId="10" fontId="0" fillId="0" borderId="0" xfId="2" applyNumberFormat="1" applyFont="1" applyFill="1" applyBorder="1" applyAlignment="1">
      <alignment horizontal="center"/>
    </xf>
    <xf numFmtId="37" fontId="0" fillId="0" borderId="0" xfId="0" applyNumberFormat="1"/>
    <xf numFmtId="0" fontId="8" fillId="0" borderId="5" xfId="0" applyFont="1" applyBorder="1"/>
    <xf numFmtId="0" fontId="14" fillId="0" borderId="7" xfId="0" applyFont="1" applyBorder="1" applyAlignment="1">
      <alignment horizontal="center"/>
    </xf>
    <xf numFmtId="0" fontId="8" fillId="0" borderId="18" xfId="0" applyFont="1" applyBorder="1" applyAlignment="1">
      <alignment horizontal="center"/>
    </xf>
    <xf numFmtId="0" fontId="8" fillId="0" borderId="1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170" fontId="9" fillId="0" borderId="0" xfId="0" applyNumberFormat="1" applyFont="1"/>
    <xf numFmtId="0" fontId="9" fillId="0" borderId="0" xfId="0" applyFont="1" applyAlignment="1">
      <alignment horizontal="center"/>
    </xf>
    <xf numFmtId="166" fontId="9" fillId="0" borderId="0" xfId="2" applyNumberFormat="1" applyFont="1" applyAlignment="1">
      <alignment horizontal="center"/>
    </xf>
    <xf numFmtId="170" fontId="11" fillId="0" borderId="0" xfId="0" applyNumberFormat="1" applyFont="1"/>
    <xf numFmtId="0" fontId="9" fillId="0" borderId="0" xfId="0" applyFont="1"/>
    <xf numFmtId="0" fontId="8" fillId="4" borderId="12" xfId="0" applyFont="1" applyFill="1" applyBorder="1" applyAlignment="1">
      <alignment horizontal="center"/>
    </xf>
    <xf numFmtId="170" fontId="9" fillId="4" borderId="0" xfId="0" applyNumberFormat="1" applyFont="1" applyFill="1"/>
    <xf numFmtId="17" fontId="0" fillId="4" borderId="16" xfId="0" applyNumberFormat="1" applyFill="1" applyBorder="1"/>
    <xf numFmtId="17" fontId="0" fillId="4" borderId="17" xfId="0" applyNumberFormat="1" applyFill="1" applyBorder="1"/>
    <xf numFmtId="0" fontId="4" fillId="0" borderId="46"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170" fontId="0" fillId="0" borderId="0" xfId="0" applyNumberFormat="1"/>
    <xf numFmtId="168" fontId="0" fillId="0" borderId="0" xfId="0" applyNumberFormat="1"/>
    <xf numFmtId="168" fontId="8" fillId="0" borderId="5" xfId="0" applyNumberFormat="1" applyFont="1" applyBorder="1"/>
    <xf numFmtId="168" fontId="8" fillId="0" borderId="18" xfId="0" applyNumberFormat="1" applyFont="1" applyBorder="1" applyAlignment="1">
      <alignment horizontal="center"/>
    </xf>
    <xf numFmtId="168" fontId="9" fillId="0" borderId="0" xfId="0" applyNumberFormat="1" applyFont="1"/>
    <xf numFmtId="165" fontId="0" fillId="4" borderId="0" xfId="1" applyNumberFormat="1" applyFont="1" applyFill="1"/>
    <xf numFmtId="0" fontId="23" fillId="16" borderId="70" xfId="0" applyFont="1" applyFill="1" applyBorder="1" applyAlignment="1">
      <alignment horizontal="center" vertical="center" wrapText="1"/>
    </xf>
    <xf numFmtId="0" fontId="30" fillId="0" borderId="0" xfId="0" applyFont="1" applyAlignment="1">
      <alignment vertical="center"/>
    </xf>
    <xf numFmtId="0" fontId="31" fillId="14" borderId="75" xfId="0" applyFont="1" applyFill="1" applyBorder="1" applyAlignment="1">
      <alignment horizontal="left" vertical="center"/>
    </xf>
    <xf numFmtId="0" fontId="0" fillId="0" borderId="0" xfId="0" applyAlignment="1">
      <alignment wrapText="1"/>
    </xf>
    <xf numFmtId="0" fontId="23" fillId="16" borderId="72" xfId="0" applyFont="1" applyFill="1" applyBorder="1" applyAlignment="1">
      <alignment horizontal="center" vertical="center" wrapText="1"/>
    </xf>
    <xf numFmtId="0" fontId="23" fillId="14" borderId="76" xfId="0" applyFont="1" applyFill="1" applyBorder="1" applyAlignment="1">
      <alignment horizontal="center" vertical="center" wrapText="1"/>
    </xf>
    <xf numFmtId="0" fontId="23" fillId="14" borderId="77" xfId="0" applyFont="1" applyFill="1" applyBorder="1" applyAlignment="1">
      <alignment horizontal="center" vertical="center" wrapText="1"/>
    </xf>
    <xf numFmtId="0" fontId="25" fillId="18" borderId="0" xfId="0" applyFont="1" applyFill="1" applyAlignment="1">
      <alignment horizontal="center" vertical="center"/>
    </xf>
    <xf numFmtId="15" fontId="25" fillId="18" borderId="0" xfId="0" applyNumberFormat="1" applyFont="1" applyFill="1" applyAlignment="1">
      <alignment horizontal="center" vertical="center"/>
    </xf>
    <xf numFmtId="0" fontId="29" fillId="16" borderId="29" xfId="0" applyFont="1" applyFill="1" applyBorder="1" applyAlignment="1">
      <alignment horizontal="center" vertical="center"/>
    </xf>
    <xf numFmtId="0" fontId="23" fillId="16" borderId="29" xfId="0" applyFont="1" applyFill="1" applyBorder="1" applyAlignment="1">
      <alignment horizontal="right" vertical="center"/>
    </xf>
    <xf numFmtId="0" fontId="46" fillId="0" borderId="26" xfId="0" applyFont="1" applyBorder="1" applyAlignment="1">
      <alignment horizontal="center" vertical="center"/>
    </xf>
    <xf numFmtId="0" fontId="23" fillId="16" borderId="122" xfId="0" applyFont="1" applyFill="1" applyBorder="1" applyAlignment="1">
      <alignment horizontal="right" vertical="center"/>
    </xf>
    <xf numFmtId="0" fontId="46" fillId="0" borderId="56" xfId="0" applyFont="1" applyBorder="1" applyAlignment="1">
      <alignment horizontal="center" vertical="center"/>
    </xf>
    <xf numFmtId="0" fontId="23" fillId="16" borderId="126" xfId="0" applyFont="1" applyFill="1" applyBorder="1" applyAlignment="1">
      <alignment horizontal="right" vertical="center"/>
    </xf>
    <xf numFmtId="0" fontId="46" fillId="0" borderId="127" xfId="0" applyFont="1" applyBorder="1" applyAlignment="1">
      <alignment horizontal="center" vertical="center"/>
    </xf>
    <xf numFmtId="0" fontId="23" fillId="16" borderId="130" xfId="0" applyFont="1" applyFill="1" applyBorder="1" applyAlignment="1">
      <alignment horizontal="center" vertical="center" wrapText="1"/>
    </xf>
    <xf numFmtId="15" fontId="50" fillId="4" borderId="124" xfId="10" applyNumberFormat="1" applyFont="1" applyFill="1" applyAlignment="1" applyProtection="1">
      <alignment horizontal="center" vertical="center"/>
      <protection locked="0"/>
    </xf>
    <xf numFmtId="0" fontId="50" fillId="4" borderId="124" xfId="10" applyFont="1" applyFill="1" applyAlignment="1" applyProtection="1">
      <alignment vertical="center" shrinkToFit="1"/>
      <protection locked="0"/>
    </xf>
    <xf numFmtId="179" fontId="51" fillId="4" borderId="124" xfId="10" applyNumberFormat="1" applyFont="1" applyFill="1" applyAlignment="1" applyProtection="1">
      <alignment horizontal="right" vertical="center"/>
      <protection locked="0"/>
    </xf>
    <xf numFmtId="0" fontId="50" fillId="4" borderId="124" xfId="10" applyFont="1" applyFill="1" applyAlignment="1" applyProtection="1">
      <alignment horizontal="center" vertical="center"/>
      <protection locked="0"/>
    </xf>
    <xf numFmtId="15" fontId="50" fillId="4" borderId="135" xfId="10" applyNumberFormat="1" applyFont="1" applyFill="1" applyBorder="1" applyAlignment="1" applyProtection="1">
      <alignment horizontal="center" vertical="center"/>
      <protection locked="0"/>
    </xf>
    <xf numFmtId="0" fontId="50" fillId="4" borderId="135" xfId="10" applyFont="1" applyFill="1" applyBorder="1" applyAlignment="1" applyProtection="1">
      <alignment vertical="center" shrinkToFit="1"/>
      <protection locked="0"/>
    </xf>
    <xf numFmtId="180" fontId="50" fillId="4" borderId="135" xfId="10" applyNumberFormat="1" applyFont="1" applyFill="1" applyBorder="1" applyAlignment="1" applyProtection="1">
      <alignment horizontal="right" vertical="center"/>
      <protection locked="0"/>
    </xf>
    <xf numFmtId="0" fontId="50" fillId="4" borderId="135" xfId="10" applyFont="1" applyFill="1" applyBorder="1" applyAlignment="1" applyProtection="1">
      <alignment horizontal="center" vertical="center"/>
      <protection locked="0"/>
    </xf>
    <xf numFmtId="0" fontId="52" fillId="22" borderId="136" xfId="9" applyFont="1" applyFill="1" applyBorder="1" applyAlignment="1">
      <alignment horizontal="center" vertical="center"/>
    </xf>
    <xf numFmtId="0" fontId="50" fillId="4" borderId="137" xfId="10" applyFont="1" applyFill="1" applyBorder="1" applyAlignment="1" applyProtection="1">
      <alignment horizontal="center" vertical="center"/>
      <protection locked="0"/>
    </xf>
    <xf numFmtId="179" fontId="51" fillId="4" borderId="138" xfId="10" applyNumberFormat="1" applyFont="1" applyFill="1" applyBorder="1" applyAlignment="1" applyProtection="1">
      <alignment horizontal="right" vertical="center"/>
      <protection locked="0"/>
    </xf>
    <xf numFmtId="0" fontId="50" fillId="4" borderId="139" xfId="10" applyFont="1" applyFill="1" applyBorder="1" applyAlignment="1" applyProtection="1">
      <alignment horizontal="center" vertical="center"/>
      <protection locked="0"/>
    </xf>
    <xf numFmtId="180" fontId="50" fillId="4" borderId="140" xfId="10" applyNumberFormat="1" applyFont="1" applyFill="1" applyBorder="1" applyAlignment="1" applyProtection="1">
      <alignment horizontal="right" vertical="center"/>
      <protection locked="0"/>
    </xf>
    <xf numFmtId="0" fontId="50" fillId="4" borderId="141" xfId="10" applyFont="1" applyFill="1" applyBorder="1" applyAlignment="1" applyProtection="1">
      <alignment horizontal="center" vertical="center"/>
      <protection locked="0"/>
    </xf>
    <xf numFmtId="0" fontId="50" fillId="4" borderId="142" xfId="10" applyFont="1" applyFill="1" applyBorder="1" applyAlignment="1" applyProtection="1">
      <alignment horizontal="center" vertical="center"/>
      <protection locked="0"/>
    </xf>
    <xf numFmtId="15" fontId="50" fillId="4" borderId="141" xfId="10" applyNumberFormat="1" applyFont="1" applyFill="1" applyBorder="1" applyAlignment="1" applyProtection="1">
      <alignment horizontal="center" vertical="center"/>
      <protection locked="0"/>
    </xf>
    <xf numFmtId="179" fontId="51" fillId="4" borderId="138" xfId="10" applyNumberFormat="1" applyFont="1" applyFill="1" applyBorder="1" applyAlignment="1" applyProtection="1">
      <alignment horizontal="center" vertical="center"/>
      <protection locked="0"/>
    </xf>
    <xf numFmtId="0" fontId="50" fillId="4" borderId="137" xfId="10" quotePrefix="1" applyFont="1" applyFill="1" applyBorder="1" applyAlignment="1" applyProtection="1">
      <alignment horizontal="center" vertical="center"/>
      <protection locked="0"/>
    </xf>
    <xf numFmtId="15" fontId="50" fillId="4" borderId="124" xfId="10" quotePrefix="1" applyNumberFormat="1" applyFont="1" applyFill="1" applyAlignment="1" applyProtection="1">
      <alignment horizontal="center" vertical="center"/>
      <protection locked="0"/>
    </xf>
    <xf numFmtId="0" fontId="50" fillId="4" borderId="124" xfId="10" quotePrefix="1" applyFont="1" applyFill="1" applyAlignment="1" applyProtection="1">
      <alignment vertical="center" shrinkToFit="1"/>
      <protection locked="0"/>
    </xf>
    <xf numFmtId="179" fontId="51" fillId="4" borderId="124" xfId="10" quotePrefix="1" applyNumberFormat="1" applyFont="1" applyFill="1" applyAlignment="1" applyProtection="1">
      <alignment horizontal="right" vertical="center"/>
      <protection locked="0"/>
    </xf>
    <xf numFmtId="0" fontId="50" fillId="4" borderId="124" xfId="10" quotePrefix="1" applyFont="1" applyFill="1" applyAlignment="1" applyProtection="1">
      <alignment horizontal="center" vertical="center"/>
      <protection locked="0"/>
    </xf>
    <xf numFmtId="0" fontId="50" fillId="4" borderId="141" xfId="10" quotePrefix="1" applyFont="1" applyFill="1" applyBorder="1" applyAlignment="1" applyProtection="1">
      <alignment horizontal="center" vertical="center"/>
      <protection locked="0"/>
    </xf>
    <xf numFmtId="179" fontId="51" fillId="4" borderId="138" xfId="10" quotePrefix="1" applyNumberFormat="1" applyFont="1" applyFill="1" applyBorder="1" applyAlignment="1" applyProtection="1">
      <alignment horizontal="right" vertical="center"/>
      <protection locked="0"/>
    </xf>
    <xf numFmtId="15" fontId="0" fillId="0" borderId="0" xfId="0" applyNumberFormat="1"/>
    <xf numFmtId="167" fontId="28" fillId="13" borderId="83" xfId="0" applyNumberFormat="1" applyFont="1" applyFill="1" applyBorder="1" applyAlignment="1">
      <alignment horizontal="center" vertical="center" wrapText="1"/>
    </xf>
    <xf numFmtId="167" fontId="54" fillId="13" borderId="83" xfId="0" applyNumberFormat="1" applyFont="1" applyFill="1" applyBorder="1" applyAlignment="1">
      <alignment horizontal="center" vertical="center" wrapText="1"/>
    </xf>
    <xf numFmtId="0" fontId="28" fillId="13" borderId="83" xfId="0" applyFont="1" applyFill="1" applyBorder="1" applyAlignment="1">
      <alignment horizontal="left" vertical="top" wrapText="1"/>
    </xf>
    <xf numFmtId="0" fontId="27" fillId="13" borderId="158" xfId="0" applyFont="1" applyFill="1" applyBorder="1" applyAlignment="1">
      <alignment horizontal="left" vertical="center" wrapText="1"/>
    </xf>
    <xf numFmtId="1" fontId="27" fillId="13" borderId="158" xfId="0" applyNumberFormat="1" applyFont="1" applyFill="1" applyBorder="1" applyAlignment="1">
      <alignment horizontal="center" vertical="center" wrapText="1"/>
    </xf>
    <xf numFmtId="0" fontId="27" fillId="13" borderId="158" xfId="0" quotePrefix="1" applyFont="1" applyFill="1" applyBorder="1" applyAlignment="1">
      <alignment horizontal="center" vertical="center" wrapText="1"/>
    </xf>
    <xf numFmtId="0" fontId="27" fillId="13" borderId="159" xfId="0" quotePrefix="1" applyFont="1" applyFill="1" applyBorder="1" applyAlignment="1">
      <alignment horizontal="center" vertical="center" wrapText="1"/>
    </xf>
    <xf numFmtId="177" fontId="27" fillId="13" borderId="160" xfId="0" applyNumberFormat="1" applyFont="1" applyFill="1" applyBorder="1" applyAlignment="1">
      <alignment horizontal="center" vertical="center" wrapText="1"/>
    </xf>
    <xf numFmtId="0" fontId="26" fillId="13" borderId="161" xfId="0" quotePrefix="1" applyFont="1" applyFill="1" applyBorder="1" applyAlignment="1">
      <alignment horizontal="center" vertical="center" wrapText="1"/>
    </xf>
    <xf numFmtId="177" fontId="26" fillId="13" borderId="154" xfId="0" applyNumberFormat="1" applyFont="1" applyFill="1" applyBorder="1" applyAlignment="1">
      <alignment horizontal="center" vertical="center" wrapText="1"/>
    </xf>
    <xf numFmtId="0" fontId="0" fillId="0" borderId="223" xfId="0" applyBorder="1"/>
    <xf numFmtId="0" fontId="0" fillId="0" borderId="57" xfId="0" applyBorder="1"/>
    <xf numFmtId="0" fontId="0" fillId="0" borderId="58" xfId="0" applyBorder="1"/>
    <xf numFmtId="0" fontId="0" fillId="0" borderId="64" xfId="0" applyBorder="1"/>
    <xf numFmtId="0" fontId="0" fillId="0" borderId="63" xfId="0" applyBorder="1"/>
    <xf numFmtId="0" fontId="67" fillId="14" borderId="107" xfId="0" applyFont="1" applyFill="1" applyBorder="1" applyAlignment="1">
      <alignment horizontal="center" vertical="center" wrapText="1"/>
    </xf>
    <xf numFmtId="0" fontId="67" fillId="14" borderId="264" xfId="0" applyFont="1" applyFill="1" applyBorder="1" applyAlignment="1">
      <alignment horizontal="center" vertical="center" wrapText="1"/>
    </xf>
    <xf numFmtId="0" fontId="67" fillId="14" borderId="265" xfId="0" applyFont="1" applyFill="1" applyBorder="1" applyAlignment="1">
      <alignment horizontal="center" vertical="center" wrapText="1"/>
    </xf>
    <xf numFmtId="0" fontId="67" fillId="14" borderId="121" xfId="0" applyFont="1" applyFill="1" applyBorder="1" applyAlignment="1">
      <alignment horizontal="center" vertical="center" wrapText="1"/>
    </xf>
    <xf numFmtId="0" fontId="67" fillId="14" borderId="69" xfId="0" applyFont="1" applyFill="1" applyBorder="1" applyAlignment="1">
      <alignment horizontal="center" vertical="center" wrapText="1"/>
    </xf>
    <xf numFmtId="0" fontId="41" fillId="31" borderId="280" xfId="0" applyFont="1" applyFill="1" applyBorder="1" applyAlignment="1">
      <alignment horizontal="center" vertical="center"/>
    </xf>
    <xf numFmtId="165" fontId="41" fillId="31" borderId="281" xfId="0" applyNumberFormat="1" applyFont="1" applyFill="1" applyBorder="1" applyAlignment="1">
      <alignment vertical="center"/>
    </xf>
    <xf numFmtId="0" fontId="55" fillId="26" borderId="321" xfId="0" applyFont="1" applyFill="1" applyBorder="1" applyAlignment="1">
      <alignment horizontal="centerContinuous" vertical="center"/>
    </xf>
    <xf numFmtId="0" fontId="55" fillId="26" borderId="298" xfId="0" applyFont="1" applyFill="1" applyBorder="1" applyAlignment="1">
      <alignment horizontal="centerContinuous" vertical="center"/>
    </xf>
    <xf numFmtId="0" fontId="55" fillId="26" borderId="299" xfId="0" applyFont="1" applyFill="1" applyBorder="1" applyAlignment="1">
      <alignment horizontal="centerContinuous" vertical="center"/>
    </xf>
    <xf numFmtId="0" fontId="55" fillId="0" borderId="322" xfId="0" applyFont="1" applyBorder="1" applyAlignment="1" applyProtection="1">
      <alignment horizontal="center" vertical="center"/>
      <protection locked="0"/>
    </xf>
    <xf numFmtId="0" fontId="55" fillId="0" borderId="301" xfId="0" applyFont="1" applyBorder="1" applyAlignment="1" applyProtection="1">
      <alignment horizontal="center" vertical="center"/>
      <protection locked="0"/>
    </xf>
    <xf numFmtId="0" fontId="55" fillId="0" borderId="302" xfId="0" applyFont="1" applyBorder="1" applyAlignment="1" applyProtection="1">
      <alignment horizontal="center" vertical="center" wrapText="1"/>
      <protection locked="0"/>
    </xf>
    <xf numFmtId="0" fontId="55" fillId="2" borderId="302" xfId="0" applyFont="1" applyFill="1" applyBorder="1" applyAlignment="1">
      <alignment horizontal="center" vertical="center"/>
    </xf>
    <xf numFmtId="38" fontId="55" fillId="0" borderId="301" xfId="0" applyNumberFormat="1" applyFont="1" applyBorder="1" applyAlignment="1" applyProtection="1">
      <alignment horizontal="center" vertical="center"/>
      <protection locked="0"/>
    </xf>
    <xf numFmtId="10" fontId="55" fillId="2" borderId="302" xfId="2" applyNumberFormat="1" applyFont="1" applyFill="1" applyBorder="1" applyAlignment="1">
      <alignment horizontal="center" vertical="center"/>
    </xf>
    <xf numFmtId="38" fontId="55" fillId="0" borderId="322" xfId="0" applyNumberFormat="1" applyFont="1" applyBorder="1" applyAlignment="1">
      <alignment horizontal="center" vertical="center"/>
    </xf>
    <xf numFmtId="38" fontId="55" fillId="2" borderId="301" xfId="0" applyNumberFormat="1" applyFont="1" applyFill="1" applyBorder="1" applyAlignment="1">
      <alignment horizontal="center" vertical="center"/>
    </xf>
    <xf numFmtId="0" fontId="76" fillId="26" borderId="324" xfId="0" applyFont="1" applyFill="1" applyBorder="1" applyAlignment="1">
      <alignment horizontal="centerContinuous" vertical="center"/>
    </xf>
    <xf numFmtId="0" fontId="76" fillId="26" borderId="325" xfId="0" applyFont="1" applyFill="1" applyBorder="1" applyAlignment="1">
      <alignment horizontal="centerContinuous" vertical="center"/>
    </xf>
    <xf numFmtId="0" fontId="75" fillId="26" borderId="344" xfId="0" applyFont="1" applyFill="1" applyBorder="1" applyAlignment="1">
      <alignment horizontal="centerContinuous" vertical="center"/>
    </xf>
    <xf numFmtId="0" fontId="55" fillId="26" borderId="297" xfId="0" applyFont="1" applyFill="1" applyBorder="1" applyAlignment="1">
      <alignment horizontal="centerContinuous" vertical="center"/>
    </xf>
    <xf numFmtId="38" fontId="55" fillId="0" borderId="303" xfId="0" applyNumberFormat="1" applyFont="1" applyBorder="1" applyAlignment="1" applyProtection="1">
      <alignment horizontal="center" vertical="center"/>
      <protection locked="0"/>
    </xf>
    <xf numFmtId="0" fontId="55" fillId="0" borderId="303" xfId="0" applyFont="1" applyBorder="1" applyAlignment="1" applyProtection="1">
      <alignment horizontal="center" vertical="center"/>
      <protection locked="0"/>
    </xf>
    <xf numFmtId="0" fontId="70" fillId="36" borderId="199" xfId="0" applyFont="1" applyFill="1" applyBorder="1" applyAlignment="1">
      <alignment horizontal="centerContinuous" vertical="center"/>
    </xf>
    <xf numFmtId="0" fontId="70" fillId="36" borderId="187" xfId="0" applyFont="1" applyFill="1" applyBorder="1" applyAlignment="1">
      <alignment horizontal="centerContinuous" vertical="center"/>
    </xf>
    <xf numFmtId="0" fontId="70" fillId="36" borderId="173" xfId="0" applyFont="1" applyFill="1" applyBorder="1" applyAlignment="1">
      <alignment horizontal="centerContinuous" vertical="center"/>
    </xf>
    <xf numFmtId="0" fontId="88" fillId="0" borderId="0" xfId="4" applyFont="1"/>
    <xf numFmtId="0" fontId="92" fillId="0" borderId="0" xfId="4" applyFont="1"/>
    <xf numFmtId="166" fontId="88" fillId="0" borderId="0" xfId="4" applyNumberFormat="1" applyFont="1"/>
    <xf numFmtId="10" fontId="88" fillId="0" borderId="0" xfId="4" applyNumberFormat="1" applyFont="1"/>
    <xf numFmtId="166" fontId="88" fillId="0" borderId="0" xfId="5" applyNumberFormat="1" applyFont="1" applyProtection="1"/>
    <xf numFmtId="0" fontId="88" fillId="0" borderId="0" xfId="4" applyFont="1" applyAlignment="1">
      <alignment horizontal="center" vertical="center"/>
    </xf>
    <xf numFmtId="0" fontId="88" fillId="13" borderId="0" xfId="4" applyFont="1" applyFill="1"/>
    <xf numFmtId="0" fontId="88" fillId="0" borderId="0" xfId="4" applyFont="1" applyAlignment="1">
      <alignment vertical="center"/>
    </xf>
    <xf numFmtId="0" fontId="92" fillId="13" borderId="0" xfId="4" applyFont="1" applyFill="1" applyAlignment="1">
      <alignment vertical="center" wrapText="1"/>
    </xf>
    <xf numFmtId="0" fontId="92" fillId="13" borderId="0" xfId="4" applyFont="1" applyFill="1" applyAlignment="1">
      <alignment horizontal="left" vertical="center" wrapText="1"/>
    </xf>
    <xf numFmtId="0" fontId="92" fillId="0" borderId="0" xfId="11" applyFont="1" applyAlignment="1">
      <alignment vertical="center" wrapText="1"/>
    </xf>
    <xf numFmtId="0" fontId="88" fillId="0" borderId="0" xfId="4" applyFont="1" applyAlignment="1">
      <alignment vertical="center" wrapText="1"/>
    </xf>
    <xf numFmtId="0" fontId="92" fillId="0" borderId="0" xfId="11" applyFont="1" applyAlignment="1">
      <alignment horizontal="left" vertical="center" wrapText="1"/>
    </xf>
    <xf numFmtId="0" fontId="70" fillId="25" borderId="371" xfId="0" applyFont="1" applyFill="1" applyBorder="1" applyAlignment="1">
      <alignment horizontal="centerContinuous" vertical="center"/>
    </xf>
    <xf numFmtId="0" fontId="41" fillId="31" borderId="373" xfId="0" applyFont="1" applyFill="1" applyBorder="1" applyAlignment="1">
      <alignment horizontal="center" vertical="center"/>
    </xf>
    <xf numFmtId="0" fontId="0" fillId="0" borderId="348" xfId="0" applyBorder="1"/>
    <xf numFmtId="0" fontId="0" fillId="0" borderId="349" xfId="0" applyBorder="1"/>
    <xf numFmtId="0" fontId="0" fillId="0" borderId="350" xfId="0" applyBorder="1"/>
    <xf numFmtId="0" fontId="97" fillId="0" borderId="0" xfId="0" applyFont="1"/>
    <xf numFmtId="0" fontId="98" fillId="0" borderId="0" xfId="0" applyFont="1"/>
    <xf numFmtId="9" fontId="97" fillId="0" borderId="0" xfId="2" applyFont="1" applyProtection="1"/>
    <xf numFmtId="0" fontId="97" fillId="0" borderId="0" xfId="2" applyNumberFormat="1" applyFont="1" applyProtection="1"/>
    <xf numFmtId="0" fontId="107" fillId="24" borderId="5" xfId="11" applyFont="1" applyFill="1" applyBorder="1" applyAlignment="1">
      <alignment horizontal="center" vertical="center"/>
    </xf>
    <xf numFmtId="0" fontId="107" fillId="24" borderId="393" xfId="11" applyFont="1" applyFill="1" applyBorder="1" applyAlignment="1">
      <alignment horizontal="center" vertical="center" wrapText="1"/>
    </xf>
    <xf numFmtId="0" fontId="107" fillId="24" borderId="394" xfId="11" applyFont="1" applyFill="1" applyBorder="1" applyAlignment="1">
      <alignment horizontal="center" vertical="center" wrapText="1"/>
    </xf>
    <xf numFmtId="0" fontId="101" fillId="2" borderId="0" xfId="0" applyFont="1" applyFill="1" applyAlignment="1">
      <alignment vertical="center"/>
    </xf>
    <xf numFmtId="0" fontId="108" fillId="24" borderId="5" xfId="11" applyFont="1" applyFill="1" applyBorder="1" applyAlignment="1">
      <alignment horizontal="center" vertical="center"/>
    </xf>
    <xf numFmtId="0" fontId="109" fillId="0" borderId="0" xfId="0" applyFont="1" applyAlignment="1">
      <alignment vertical="center"/>
    </xf>
    <xf numFmtId="0" fontId="113" fillId="2" borderId="0" xfId="0" applyFont="1" applyFill="1" applyAlignment="1">
      <alignment vertical="center"/>
    </xf>
    <xf numFmtId="0" fontId="109" fillId="38" borderId="0" xfId="0" applyFont="1" applyFill="1" applyAlignment="1">
      <alignment horizontal="center" vertical="center" wrapText="1"/>
    </xf>
    <xf numFmtId="0" fontId="98" fillId="0" borderId="0" xfId="11" applyFont="1" applyAlignment="1">
      <alignment vertical="center" wrapText="1"/>
    </xf>
    <xf numFmtId="1" fontId="97" fillId="0" borderId="0" xfId="0" applyNumberFormat="1" applyFont="1"/>
    <xf numFmtId="0" fontId="97" fillId="13" borderId="0" xfId="0" applyFont="1" applyFill="1"/>
    <xf numFmtId="0" fontId="97" fillId="0" borderId="0" xfId="0" applyFont="1" applyAlignment="1">
      <alignment horizontal="center" vertical="center"/>
    </xf>
    <xf numFmtId="0" fontId="98" fillId="0" borderId="0" xfId="11" applyFont="1" applyAlignment="1">
      <alignment horizontal="center" vertical="center" wrapText="1"/>
    </xf>
    <xf numFmtId="0" fontId="97" fillId="0" borderId="0" xfId="0" applyFont="1" applyAlignment="1">
      <alignment vertical="center"/>
    </xf>
    <xf numFmtId="0" fontId="97" fillId="0" borderId="0" xfId="0" applyFont="1" applyAlignment="1">
      <alignment vertical="center" wrapText="1"/>
    </xf>
    <xf numFmtId="0" fontId="97" fillId="0" borderId="84" xfId="0" applyFont="1" applyBorder="1" applyAlignment="1">
      <alignment horizontal="center" vertical="center"/>
    </xf>
    <xf numFmtId="10" fontId="97" fillId="0" borderId="84" xfId="0" applyNumberFormat="1" applyFont="1" applyBorder="1" applyAlignment="1">
      <alignment horizontal="center" vertical="center"/>
    </xf>
    <xf numFmtId="0" fontId="98" fillId="0" borderId="0" xfId="11" applyFont="1" applyAlignment="1">
      <alignment vertical="top" wrapText="1"/>
    </xf>
    <xf numFmtId="0" fontId="97" fillId="0" borderId="403" xfId="0" applyFont="1" applyBorder="1" applyAlignment="1">
      <alignment horizontal="center" vertical="center"/>
    </xf>
    <xf numFmtId="9" fontId="97" fillId="0" borderId="403" xfId="2" applyFont="1" applyFill="1" applyBorder="1" applyAlignment="1" applyProtection="1">
      <alignment horizontal="center" vertical="center"/>
    </xf>
    <xf numFmtId="0" fontId="97" fillId="0" borderId="0" xfId="0" applyFont="1" applyAlignment="1">
      <alignment horizontal="right" vertical="center"/>
    </xf>
    <xf numFmtId="2" fontId="97" fillId="0" borderId="0" xfId="0" applyNumberFormat="1" applyFont="1" applyAlignment="1">
      <alignment vertical="center"/>
    </xf>
    <xf numFmtId="0" fontId="116" fillId="0" borderId="0" xfId="11" applyFont="1" applyAlignment="1">
      <alignment horizontal="center" vertical="center" wrapText="1"/>
    </xf>
    <xf numFmtId="0" fontId="117" fillId="0" borderId="0" xfId="11" applyFont="1" applyAlignment="1">
      <alignment horizontal="center" vertical="center" wrapText="1"/>
    </xf>
    <xf numFmtId="2" fontId="97" fillId="2" borderId="0" xfId="0" applyNumberFormat="1" applyFont="1" applyFill="1" applyAlignment="1">
      <alignment vertical="center"/>
    </xf>
    <xf numFmtId="184" fontId="97" fillId="0" borderId="0" xfId="0" applyNumberFormat="1" applyFont="1"/>
    <xf numFmtId="0" fontId="98" fillId="0" borderId="0" xfId="11" applyFont="1" applyAlignment="1">
      <alignment horizontal="left" vertical="center" wrapText="1"/>
    </xf>
    <xf numFmtId="0" fontId="110" fillId="2" borderId="399" xfId="11" applyFont="1" applyFill="1" applyBorder="1" applyAlignment="1">
      <alignment horizontal="center" vertical="center"/>
    </xf>
    <xf numFmtId="0" fontId="118" fillId="2" borderId="0" xfId="11" applyFont="1" applyFill="1" applyAlignment="1">
      <alignment horizontal="center"/>
    </xf>
    <xf numFmtId="0" fontId="101" fillId="2" borderId="0" xfId="0" applyFont="1" applyFill="1"/>
    <xf numFmtId="0" fontId="118" fillId="0" borderId="0" xfId="11" applyFont="1" applyAlignment="1" applyProtection="1">
      <alignment horizontal="center" vertical="center"/>
      <protection locked="0"/>
    </xf>
    <xf numFmtId="0" fontId="101" fillId="2" borderId="0" xfId="0" applyFont="1" applyFill="1" applyAlignment="1">
      <alignment horizontal="center"/>
    </xf>
    <xf numFmtId="0" fontId="119" fillId="2" borderId="0" xfId="0" applyFont="1" applyFill="1" applyAlignment="1">
      <alignment vertical="center" wrapText="1"/>
    </xf>
    <xf numFmtId="0" fontId="107" fillId="2" borderId="0" xfId="0" applyFont="1" applyFill="1" applyAlignment="1">
      <alignment vertical="center" wrapText="1"/>
    </xf>
    <xf numFmtId="0" fontId="119" fillId="2" borderId="0" xfId="0" applyFont="1" applyFill="1" applyAlignment="1">
      <alignment horizontal="right" vertical="center" wrapText="1"/>
    </xf>
    <xf numFmtId="0" fontId="107" fillId="2" borderId="0" xfId="0" applyFont="1" applyFill="1" applyAlignment="1">
      <alignment horizontal="left" vertical="center" wrapText="1"/>
    </xf>
    <xf numFmtId="0" fontId="122" fillId="0" borderId="76" xfId="0" applyFont="1" applyBorder="1" applyAlignment="1">
      <alignment vertical="center" wrapText="1"/>
    </xf>
    <xf numFmtId="0" fontId="123" fillId="0" borderId="76" xfId="0" applyFont="1" applyBorder="1" applyAlignment="1">
      <alignment vertical="center" wrapText="1"/>
    </xf>
    <xf numFmtId="0" fontId="123" fillId="0" borderId="76" xfId="0" applyFont="1" applyBorder="1" applyAlignment="1">
      <alignment vertical="center"/>
    </xf>
    <xf numFmtId="0" fontId="122" fillId="0" borderId="0" xfId="0" applyFont="1" applyAlignment="1">
      <alignment vertical="center" wrapText="1"/>
    </xf>
    <xf numFmtId="0" fontId="124" fillId="0" borderId="0" xfId="0" applyFont="1" applyAlignment="1">
      <alignment vertical="top" wrapText="1"/>
    </xf>
    <xf numFmtId="0" fontId="97" fillId="0" borderId="0" xfId="0" applyFont="1" applyAlignment="1">
      <alignment vertical="top" wrapText="1"/>
    </xf>
    <xf numFmtId="0" fontId="125" fillId="0" borderId="0" xfId="0" applyFont="1" applyAlignment="1">
      <alignment vertical="center" wrapText="1"/>
    </xf>
    <xf numFmtId="166" fontId="126" fillId="39" borderId="271" xfId="2" applyNumberFormat="1" applyFont="1" applyFill="1" applyBorder="1" applyAlignment="1" applyProtection="1">
      <alignment horizontal="center" vertical="center"/>
    </xf>
    <xf numFmtId="165" fontId="4" fillId="39" borderId="268" xfId="1" applyNumberFormat="1" applyFont="1" applyFill="1" applyBorder="1" applyAlignment="1" applyProtection="1">
      <alignment vertical="center"/>
    </xf>
    <xf numFmtId="15" fontId="0" fillId="0" borderId="0" xfId="0" applyNumberFormat="1" applyAlignment="1">
      <alignment horizontal="center"/>
    </xf>
    <xf numFmtId="0" fontId="37" fillId="14" borderId="223" xfId="0" applyFont="1" applyFill="1" applyBorder="1" applyAlignment="1">
      <alignment horizontal="center" vertical="center" wrapText="1"/>
    </xf>
    <xf numFmtId="0" fontId="37" fillId="14" borderId="420" xfId="0" applyFont="1" applyFill="1" applyBorder="1" applyAlignment="1">
      <alignment horizontal="center" vertical="center" wrapText="1"/>
    </xf>
    <xf numFmtId="0" fontId="0" fillId="0" borderId="5" xfId="0" applyBorder="1" applyAlignment="1">
      <alignment horizontal="center" vertical="center"/>
    </xf>
    <xf numFmtId="0" fontId="4" fillId="0" borderId="223" xfId="0" applyFont="1" applyBorder="1"/>
    <xf numFmtId="0" fontId="4" fillId="0" borderId="57" xfId="0" applyFont="1" applyBorder="1"/>
    <xf numFmtId="0" fontId="4" fillId="0" borderId="58" xfId="0" applyFont="1" applyBorder="1"/>
    <xf numFmtId="0" fontId="0" fillId="19" borderId="399" xfId="0" applyFill="1" applyBorder="1" applyAlignment="1">
      <alignment horizontal="center" vertical="center"/>
    </xf>
    <xf numFmtId="0" fontId="0" fillId="0" borderId="18" xfId="0" applyBorder="1" applyAlignment="1">
      <alignment horizontal="center" vertical="center"/>
    </xf>
    <xf numFmtId="0" fontId="43" fillId="16" borderId="64" xfId="0" applyFont="1" applyFill="1" applyBorder="1" applyAlignment="1">
      <alignment wrapText="1"/>
    </xf>
    <xf numFmtId="0" fontId="43" fillId="16" borderId="0" xfId="0" applyFont="1" applyFill="1" applyAlignment="1">
      <alignment wrapText="1"/>
    </xf>
    <xf numFmtId="0" fontId="43" fillId="16" borderId="63" xfId="0" applyFont="1" applyFill="1" applyBorder="1" applyAlignment="1">
      <alignment wrapText="1"/>
    </xf>
    <xf numFmtId="15" fontId="0" fillId="0" borderId="0" xfId="0" applyNumberFormat="1" applyAlignment="1">
      <alignment wrapText="1"/>
    </xf>
    <xf numFmtId="0" fontId="0" fillId="40" borderId="0" xfId="0" applyFill="1" applyAlignment="1">
      <alignment wrapText="1"/>
    </xf>
    <xf numFmtId="186" fontId="0" fillId="0" borderId="348" xfId="0" applyNumberFormat="1" applyBorder="1" applyAlignment="1">
      <alignment wrapText="1"/>
    </xf>
    <xf numFmtId="186" fontId="0" fillId="0" borderId="349" xfId="0" applyNumberFormat="1" applyBorder="1" applyAlignment="1">
      <alignment wrapText="1"/>
    </xf>
    <xf numFmtId="185" fontId="0" fillId="0" borderId="349" xfId="0" applyNumberFormat="1" applyBorder="1" applyAlignment="1">
      <alignment wrapText="1"/>
    </xf>
    <xf numFmtId="185" fontId="0" fillId="0" borderId="350" xfId="0" applyNumberFormat="1" applyBorder="1" applyAlignment="1">
      <alignment wrapText="1"/>
    </xf>
    <xf numFmtId="37" fontId="0" fillId="0" borderId="348" xfId="0" applyNumberFormat="1" applyBorder="1" applyAlignment="1">
      <alignment wrapText="1"/>
    </xf>
    <xf numFmtId="37" fontId="0" fillId="0" borderId="349" xfId="0" applyNumberFormat="1" applyBorder="1" applyAlignment="1">
      <alignment wrapText="1"/>
    </xf>
    <xf numFmtId="38" fontId="0" fillId="0" borderId="349" xfId="0" applyNumberFormat="1" applyBorder="1" applyAlignment="1">
      <alignment wrapText="1"/>
    </xf>
    <xf numFmtId="38" fontId="0" fillId="0" borderId="350" xfId="0" applyNumberFormat="1" applyBorder="1" applyAlignment="1">
      <alignment wrapText="1"/>
    </xf>
    <xf numFmtId="10" fontId="0" fillId="0" borderId="348" xfId="0" applyNumberFormat="1" applyBorder="1" applyAlignment="1">
      <alignment wrapText="1"/>
    </xf>
    <xf numFmtId="10" fontId="0" fillId="0" borderId="349" xfId="0" applyNumberFormat="1" applyBorder="1" applyAlignment="1">
      <alignment wrapText="1"/>
    </xf>
    <xf numFmtId="0" fontId="0" fillId="0" borderId="349" xfId="0" applyBorder="1" applyAlignment="1">
      <alignment wrapText="1"/>
    </xf>
    <xf numFmtId="10" fontId="0" fillId="0" borderId="350" xfId="0" applyNumberFormat="1" applyBorder="1" applyAlignment="1">
      <alignment wrapText="1"/>
    </xf>
    <xf numFmtId="0" fontId="0" fillId="0" borderId="348" xfId="0" applyBorder="1" applyAlignment="1">
      <alignment wrapText="1"/>
    </xf>
    <xf numFmtId="0" fontId="0" fillId="0" borderId="350" xfId="0" applyBorder="1" applyAlignment="1">
      <alignment wrapText="1"/>
    </xf>
    <xf numFmtId="15" fontId="0" fillId="0" borderId="348" xfId="0" applyNumberFormat="1" applyBorder="1" applyAlignment="1">
      <alignment wrapText="1"/>
    </xf>
    <xf numFmtId="15" fontId="0" fillId="0" borderId="349" xfId="0" applyNumberFormat="1" applyBorder="1" applyAlignment="1">
      <alignment wrapText="1"/>
    </xf>
    <xf numFmtId="37" fontId="65" fillId="0" borderId="349" xfId="0" applyNumberFormat="1" applyFont="1" applyBorder="1" applyAlignment="1">
      <alignment wrapText="1"/>
    </xf>
    <xf numFmtId="15" fontId="65" fillId="0" borderId="349" xfId="0" applyNumberFormat="1" applyFont="1" applyBorder="1" applyAlignment="1">
      <alignment wrapText="1"/>
    </xf>
    <xf numFmtId="37" fontId="65" fillId="0" borderId="350" xfId="0" applyNumberFormat="1" applyFont="1" applyBorder="1" applyAlignment="1">
      <alignment wrapText="1"/>
    </xf>
    <xf numFmtId="1" fontId="0" fillId="0" borderId="348" xfId="0" applyNumberFormat="1" applyBorder="1" applyAlignment="1">
      <alignment wrapText="1"/>
    </xf>
    <xf numFmtId="1" fontId="0" fillId="0" borderId="349" xfId="0" applyNumberFormat="1" applyBorder="1" applyAlignment="1">
      <alignment wrapText="1"/>
    </xf>
    <xf numFmtId="38" fontId="0" fillId="0" borderId="348" xfId="0" applyNumberFormat="1" applyBorder="1" applyAlignment="1">
      <alignment wrapText="1"/>
    </xf>
    <xf numFmtId="9" fontId="0" fillId="0" borderId="349" xfId="2" applyFont="1" applyBorder="1" applyAlignment="1">
      <alignment wrapText="1"/>
    </xf>
    <xf numFmtId="0" fontId="55" fillId="28" borderId="364" xfId="0" applyFont="1" applyFill="1" applyBorder="1" applyAlignment="1">
      <alignment horizontal="center" vertical="center" wrapText="1"/>
    </xf>
    <xf numFmtId="0" fontId="55" fillId="28" borderId="367" xfId="0" applyFont="1" applyFill="1" applyBorder="1" applyAlignment="1">
      <alignment horizontal="center" vertical="center" wrapText="1"/>
    </xf>
    <xf numFmtId="0" fontId="55" fillId="28" borderId="229" xfId="0" applyFont="1" applyFill="1" applyBorder="1" applyAlignment="1">
      <alignment horizontal="center" vertical="center" wrapText="1"/>
    </xf>
    <xf numFmtId="0" fontId="55" fillId="28" borderId="230" xfId="0" applyFont="1" applyFill="1" applyBorder="1" applyAlignment="1">
      <alignment horizontal="center" vertical="center" wrapText="1"/>
    </xf>
    <xf numFmtId="0" fontId="55" fillId="28" borderId="247" xfId="0" applyFont="1" applyFill="1" applyBorder="1" applyAlignment="1">
      <alignment horizontal="center" vertical="center" wrapText="1"/>
    </xf>
    <xf numFmtId="0" fontId="83" fillId="29" borderId="234" xfId="0" applyFont="1" applyFill="1" applyBorder="1" applyAlignment="1">
      <alignment horizontal="center" vertical="center" wrapText="1"/>
    </xf>
    <xf numFmtId="0" fontId="83" fillId="2" borderId="237" xfId="0" applyFont="1" applyFill="1" applyBorder="1" applyAlignment="1">
      <alignment horizontal="center" vertical="center" wrapText="1"/>
    </xf>
    <xf numFmtId="0" fontId="83" fillId="29" borderId="237" xfId="0" applyFont="1" applyFill="1" applyBorder="1" applyAlignment="1">
      <alignment horizontal="center" vertical="center" wrapText="1"/>
    </xf>
    <xf numFmtId="0" fontId="83" fillId="2" borderId="249" xfId="0" applyFont="1" applyFill="1" applyBorder="1" applyAlignment="1">
      <alignment horizontal="center" vertical="center" wrapText="1"/>
    </xf>
    <xf numFmtId="0" fontId="83" fillId="29" borderId="235" xfId="0" applyFont="1" applyFill="1" applyBorder="1" applyAlignment="1">
      <alignment horizontal="center" vertical="center" wrapText="1"/>
    </xf>
    <xf numFmtId="0" fontId="83" fillId="2" borderId="238" xfId="0" applyFont="1" applyFill="1" applyBorder="1" applyAlignment="1">
      <alignment horizontal="center" vertical="center" wrapText="1"/>
    </xf>
    <xf numFmtId="0" fontId="83" fillId="29" borderId="238" xfId="0" applyFont="1" applyFill="1" applyBorder="1" applyAlignment="1">
      <alignment horizontal="center" vertical="center" wrapText="1"/>
    </xf>
    <xf numFmtId="0" fontId="83" fillId="2" borderId="250" xfId="0" applyFont="1" applyFill="1" applyBorder="1" applyAlignment="1">
      <alignment horizontal="center" vertical="center" wrapText="1"/>
    </xf>
    <xf numFmtId="0" fontId="55" fillId="28" borderId="184" xfId="0" applyFont="1" applyFill="1" applyBorder="1" applyAlignment="1">
      <alignment horizontal="center" vertical="center" wrapText="1"/>
    </xf>
    <xf numFmtId="0" fontId="55" fillId="28" borderId="151" xfId="0" applyFont="1" applyFill="1" applyBorder="1" applyAlignment="1">
      <alignment horizontal="center" vertical="center" wrapText="1"/>
    </xf>
    <xf numFmtId="0" fontId="55" fillId="28" borderId="257" xfId="0" applyFont="1" applyFill="1" applyBorder="1" applyAlignment="1">
      <alignment horizontal="center" vertical="center" wrapText="1"/>
    </xf>
    <xf numFmtId="0" fontId="55" fillId="28" borderId="240" xfId="0" applyFont="1" applyFill="1" applyBorder="1" applyAlignment="1">
      <alignment horizontal="center" vertical="center" wrapText="1"/>
    </xf>
    <xf numFmtId="0" fontId="55" fillId="28" borderId="259" xfId="0" applyFont="1" applyFill="1" applyBorder="1" applyAlignment="1">
      <alignment horizontal="center" vertical="center" wrapText="1"/>
    </xf>
    <xf numFmtId="0" fontId="127" fillId="27" borderId="321" xfId="0" applyFont="1" applyFill="1" applyBorder="1" applyAlignment="1">
      <alignment horizontal="center" vertical="center" wrapText="1"/>
    </xf>
    <xf numFmtId="0" fontId="127" fillId="27" borderId="298" xfId="0" applyFont="1" applyFill="1" applyBorder="1" applyAlignment="1">
      <alignment horizontal="center" vertical="center" wrapText="1"/>
    </xf>
    <xf numFmtId="0" fontId="127" fillId="27" borderId="299" xfId="0" applyFont="1" applyFill="1" applyBorder="1" applyAlignment="1">
      <alignment horizontal="center" vertical="center" wrapText="1"/>
    </xf>
    <xf numFmtId="0" fontId="70" fillId="36" borderId="167" xfId="0" applyFont="1" applyFill="1" applyBorder="1" applyAlignment="1">
      <alignment horizontal="centerContinuous" vertical="center"/>
    </xf>
    <xf numFmtId="0" fontId="67" fillId="36" borderId="0" xfId="0" applyFont="1" applyFill="1" applyAlignment="1">
      <alignment horizontal="centerContinuous" vertical="center"/>
    </xf>
    <xf numFmtId="0" fontId="70" fillId="36" borderId="0" xfId="0" applyFont="1" applyFill="1" applyAlignment="1">
      <alignment horizontal="centerContinuous" vertical="center"/>
    </xf>
    <xf numFmtId="0" fontId="67" fillId="36" borderId="366" xfId="0" applyFont="1" applyFill="1" applyBorder="1" applyAlignment="1">
      <alignment horizontal="centerContinuous" vertical="center"/>
    </xf>
    <xf numFmtId="0" fontId="55" fillId="27" borderId="168" xfId="0" applyFont="1" applyFill="1" applyBorder="1" applyAlignment="1">
      <alignment horizontal="center" vertical="center" wrapText="1"/>
    </xf>
    <xf numFmtId="0" fontId="55" fillId="27" borderId="183" xfId="0" applyFont="1" applyFill="1" applyBorder="1" applyAlignment="1">
      <alignment horizontal="center" vertical="center" wrapText="1"/>
    </xf>
    <xf numFmtId="0" fontId="55" fillId="27" borderId="388" xfId="0" applyFont="1" applyFill="1" applyBorder="1" applyAlignment="1">
      <alignment horizontal="center" vertical="center" wrapText="1"/>
    </xf>
    <xf numFmtId="0" fontId="75" fillId="26" borderId="378" xfId="0" applyFont="1" applyFill="1" applyBorder="1" applyAlignment="1">
      <alignment horizontal="centerContinuous" vertical="center"/>
    </xf>
    <xf numFmtId="0" fontId="76" fillId="26" borderId="208" xfId="0" applyFont="1" applyFill="1" applyBorder="1" applyAlignment="1">
      <alignment horizontal="centerContinuous" vertical="center"/>
    </xf>
    <xf numFmtId="0" fontId="76" fillId="26" borderId="319" xfId="0" applyFont="1" applyFill="1" applyBorder="1" applyAlignment="1">
      <alignment horizontal="centerContinuous" vertical="center"/>
    </xf>
    <xf numFmtId="0" fontId="76" fillId="26" borderId="429" xfId="0" applyFont="1" applyFill="1" applyBorder="1" applyAlignment="1">
      <alignment horizontal="centerContinuous" vertical="center"/>
    </xf>
    <xf numFmtId="0" fontId="55" fillId="27" borderId="121" xfId="0" applyFont="1" applyFill="1" applyBorder="1" applyAlignment="1">
      <alignment horizontal="centerContinuous"/>
    </xf>
    <xf numFmtId="0" fontId="67" fillId="24" borderId="202" xfId="0" applyFont="1" applyFill="1" applyBorder="1" applyAlignment="1">
      <alignment horizontal="center" vertical="center" wrapText="1"/>
    </xf>
    <xf numFmtId="0" fontId="55" fillId="27" borderId="189" xfId="0" applyFont="1" applyFill="1" applyBorder="1" applyAlignment="1">
      <alignment horizontal="centerContinuous"/>
    </xf>
    <xf numFmtId="0" fontId="55" fillId="27" borderId="0" xfId="0" applyFont="1" applyFill="1" applyAlignment="1">
      <alignment horizontal="centerContinuous"/>
    </xf>
    <xf numFmtId="0" fontId="55" fillId="27" borderId="210" xfId="0" applyFont="1" applyFill="1" applyBorder="1" applyAlignment="1">
      <alignment horizontal="centerContinuous"/>
    </xf>
    <xf numFmtId="0" fontId="67" fillId="24" borderId="200" xfId="0" applyFont="1" applyFill="1" applyBorder="1" applyAlignment="1">
      <alignment horizontal="center" vertical="center" wrapText="1"/>
    </xf>
    <xf numFmtId="0" fontId="76" fillId="26" borderId="209" xfId="0" applyFont="1" applyFill="1" applyBorder="1" applyAlignment="1">
      <alignment horizontal="centerContinuous" vertical="center"/>
    </xf>
    <xf numFmtId="0" fontId="75" fillId="26" borderId="0" xfId="0" applyFont="1" applyFill="1" applyAlignment="1">
      <alignment horizontal="centerContinuous" vertical="center"/>
    </xf>
    <xf numFmtId="0" fontId="70" fillId="25" borderId="150" xfId="0" applyFont="1" applyFill="1" applyBorder="1" applyAlignment="1">
      <alignment horizontal="centerContinuous" vertical="center"/>
    </xf>
    <xf numFmtId="0" fontId="57" fillId="25" borderId="193" xfId="0" applyFont="1" applyFill="1" applyBorder="1" applyAlignment="1">
      <alignment horizontal="centerContinuous" vertical="center"/>
    </xf>
    <xf numFmtId="0" fontId="59" fillId="25" borderId="193" xfId="0" applyFont="1" applyFill="1" applyBorder="1" applyAlignment="1">
      <alignment horizontal="centerContinuous" vertical="center"/>
    </xf>
    <xf numFmtId="0" fontId="57" fillId="25" borderId="374" xfId="0" applyFont="1" applyFill="1" applyBorder="1" applyAlignment="1">
      <alignment horizontal="centerContinuous" vertical="center"/>
    </xf>
    <xf numFmtId="0" fontId="55" fillId="37" borderId="212" xfId="0" applyFont="1" applyFill="1" applyBorder="1" applyAlignment="1">
      <alignment horizontal="center" vertical="center" wrapText="1"/>
    </xf>
    <xf numFmtId="0" fontId="55" fillId="37" borderId="148" xfId="0" applyFont="1" applyFill="1" applyBorder="1" applyAlignment="1">
      <alignment horizontal="center" vertical="center" wrapText="1"/>
    </xf>
    <xf numFmtId="0" fontId="55" fillId="37" borderId="244" xfId="0" applyFont="1" applyFill="1" applyBorder="1" applyAlignment="1">
      <alignment horizontal="center" vertical="center" wrapText="1"/>
    </xf>
    <xf numFmtId="0" fontId="75" fillId="0" borderId="444" xfId="0" applyFont="1" applyBorder="1" applyAlignment="1">
      <alignment horizontal="center" vertical="center" wrapText="1"/>
    </xf>
    <xf numFmtId="43" fontId="0" fillId="0" borderId="349" xfId="1" applyFont="1" applyBorder="1" applyAlignment="1">
      <alignment wrapText="1"/>
    </xf>
    <xf numFmtId="10" fontId="0" fillId="0" borderId="349" xfId="2" applyNumberFormat="1" applyFont="1" applyBorder="1" applyAlignment="1">
      <alignment wrapText="1"/>
    </xf>
    <xf numFmtId="0" fontId="76" fillId="0" borderId="410" xfId="0" applyFont="1" applyBorder="1" applyAlignment="1">
      <alignment horizontal="center" vertical="center"/>
    </xf>
    <xf numFmtId="185" fontId="69" fillId="0" borderId="298" xfId="0" applyNumberFormat="1" applyFont="1" applyBorder="1" applyAlignment="1">
      <alignment horizontal="center" vertical="center"/>
    </xf>
    <xf numFmtId="0" fontId="76" fillId="0" borderId="298" xfId="0" applyFont="1" applyBorder="1" applyAlignment="1">
      <alignment horizontal="center" vertical="center" wrapText="1"/>
    </xf>
    <xf numFmtId="0" fontId="76" fillId="0" borderId="298" xfId="0" applyFont="1" applyBorder="1" applyAlignment="1">
      <alignment horizontal="center" vertical="center"/>
    </xf>
    <xf numFmtId="185" fontId="76" fillId="0" borderId="298" xfId="0" applyNumberFormat="1" applyFont="1" applyBorder="1" applyAlignment="1">
      <alignment horizontal="center" vertical="center"/>
    </xf>
    <xf numFmtId="1" fontId="76" fillId="0" borderId="390" xfId="0" applyNumberFormat="1" applyFont="1" applyBorder="1" applyAlignment="1">
      <alignment horizontal="center" vertical="center"/>
    </xf>
    <xf numFmtId="0" fontId="76" fillId="0" borderId="391" xfId="0" applyFont="1" applyBorder="1" applyAlignment="1">
      <alignment horizontal="center" vertical="center"/>
    </xf>
    <xf numFmtId="0" fontId="77" fillId="16" borderId="375" xfId="0" applyFont="1" applyFill="1" applyBorder="1" applyAlignment="1">
      <alignment vertical="center"/>
    </xf>
    <xf numFmtId="0" fontId="79" fillId="16" borderId="79" xfId="0" applyFont="1" applyFill="1" applyBorder="1" applyAlignment="1">
      <alignment vertical="center"/>
    </xf>
    <xf numFmtId="0" fontId="79" fillId="16" borderId="376" xfId="0" applyFont="1" applyFill="1" applyBorder="1" applyAlignment="1">
      <alignment vertical="center"/>
    </xf>
    <xf numFmtId="0" fontId="70" fillId="25" borderId="225" xfId="0" applyFont="1" applyFill="1" applyBorder="1" applyAlignment="1">
      <alignment horizontal="centerContinuous" vertical="center"/>
    </xf>
    <xf numFmtId="0" fontId="70" fillId="25" borderId="163" xfId="0" applyFont="1" applyFill="1" applyBorder="1" applyAlignment="1">
      <alignment horizontal="centerContinuous" vertical="center"/>
    </xf>
    <xf numFmtId="0" fontId="70" fillId="25" borderId="156" xfId="0" applyFont="1" applyFill="1" applyBorder="1" applyAlignment="1">
      <alignment horizontal="centerContinuous" vertical="center"/>
    </xf>
    <xf numFmtId="0" fontId="70" fillId="25" borderId="157" xfId="0" applyFont="1" applyFill="1" applyBorder="1" applyAlignment="1">
      <alignment horizontal="centerContinuous" vertical="center"/>
    </xf>
    <xf numFmtId="0" fontId="70" fillId="25" borderId="151" xfId="0" applyFont="1" applyFill="1" applyBorder="1" applyAlignment="1">
      <alignment horizontal="centerContinuous" vertical="center"/>
    </xf>
    <xf numFmtId="0" fontId="70" fillId="25" borderId="377" xfId="0" applyFont="1" applyFill="1" applyBorder="1" applyAlignment="1">
      <alignment horizontal="centerContinuous" vertical="center"/>
    </xf>
    <xf numFmtId="0" fontId="0" fillId="0" borderId="366" xfId="0" applyBorder="1"/>
    <xf numFmtId="174" fontId="55" fillId="0" borderId="295" xfId="0" applyNumberFormat="1" applyFont="1" applyBorder="1" applyAlignment="1">
      <alignment horizontal="center"/>
    </xf>
    <xf numFmtId="174" fontId="55" fillId="0" borderId="295" xfId="0" applyNumberFormat="1" applyFont="1" applyBorder="1" applyAlignment="1">
      <alignment horizontal="center" vertical="center"/>
    </xf>
    <xf numFmtId="174" fontId="55" fillId="0" borderId="340" xfId="0" applyNumberFormat="1" applyFont="1" applyBorder="1" applyAlignment="1">
      <alignment horizontal="center" vertical="center"/>
    </xf>
    <xf numFmtId="174" fontId="0" fillId="0" borderId="366" xfId="0" applyNumberFormat="1" applyBorder="1"/>
    <xf numFmtId="174" fontId="75" fillId="11" borderId="343" xfId="1" applyNumberFormat="1" applyFont="1" applyFill="1" applyBorder="1" applyAlignment="1" applyProtection="1">
      <alignment horizontal="center" vertical="center"/>
    </xf>
    <xf numFmtId="174" fontId="55" fillId="0" borderId="298" xfId="0" applyNumberFormat="1" applyFont="1" applyBorder="1" applyAlignment="1">
      <alignment horizontal="center"/>
    </xf>
    <xf numFmtId="174" fontId="55" fillId="0" borderId="298" xfId="0" applyNumberFormat="1" applyFont="1" applyBorder="1" applyAlignment="1">
      <alignment horizontal="center" vertical="center"/>
    </xf>
    <xf numFmtId="174" fontId="55" fillId="0" borderId="341" xfId="0" applyNumberFormat="1" applyFont="1" applyBorder="1" applyAlignment="1">
      <alignment horizontal="center" vertical="center"/>
    </xf>
    <xf numFmtId="174" fontId="56" fillId="26" borderId="177" xfId="1" applyNumberFormat="1" applyFont="1" applyFill="1" applyBorder="1" applyAlignment="1" applyProtection="1">
      <alignment horizontal="center"/>
    </xf>
    <xf numFmtId="0" fontId="70" fillId="25" borderId="337" xfId="0" applyFont="1" applyFill="1" applyBorder="1" applyAlignment="1">
      <alignment horizontal="centerContinuous" vertical="center"/>
    </xf>
    <xf numFmtId="0" fontId="67" fillId="25" borderId="331" xfId="0" applyFont="1" applyFill="1" applyBorder="1" applyAlignment="1">
      <alignment horizontal="centerContinuous" vertical="center"/>
    </xf>
    <xf numFmtId="0" fontId="67" fillId="25" borderId="338" xfId="0" applyFont="1" applyFill="1" applyBorder="1" applyAlignment="1">
      <alignment horizontal="centerContinuous" vertical="center"/>
    </xf>
    <xf numFmtId="0" fontId="67" fillId="25" borderId="339" xfId="0" applyFont="1" applyFill="1" applyBorder="1" applyAlignment="1">
      <alignment horizontal="centerContinuous" vertical="center"/>
    </xf>
    <xf numFmtId="0" fontId="67" fillId="25" borderId="183" xfId="0" applyFont="1" applyFill="1" applyBorder="1" applyAlignment="1">
      <alignment horizontal="centerContinuous" vertical="center"/>
    </xf>
    <xf numFmtId="0" fontId="67" fillId="25" borderId="323" xfId="0" applyFont="1" applyFill="1" applyBorder="1" applyAlignment="1">
      <alignment horizontal="center" vertical="center"/>
    </xf>
    <xf numFmtId="37" fontId="75" fillId="0" borderId="0" xfId="1" applyNumberFormat="1" applyFont="1" applyFill="1" applyBorder="1" applyAlignment="1" applyProtection="1">
      <alignment horizontal="center" vertical="center"/>
    </xf>
    <xf numFmtId="37" fontId="76" fillId="0" borderId="185" xfId="0" applyNumberFormat="1" applyFont="1" applyBorder="1" applyAlignment="1">
      <alignment horizontal="center" vertical="center"/>
    </xf>
    <xf numFmtId="0" fontId="60" fillId="0" borderId="0" xfId="0" applyFont="1" applyAlignment="1">
      <alignment vertical="center"/>
    </xf>
    <xf numFmtId="0" fontId="58" fillId="0" borderId="243" xfId="0" applyFont="1" applyBorder="1" applyAlignment="1">
      <alignment vertical="center"/>
    </xf>
    <xf numFmtId="37" fontId="58" fillId="0" borderId="149" xfId="0" applyNumberFormat="1" applyFont="1" applyBorder="1" applyAlignment="1">
      <alignment vertical="center"/>
    </xf>
    <xf numFmtId="37" fontId="60" fillId="0" borderId="219" xfId="0" applyNumberFormat="1" applyFont="1" applyBorder="1" applyAlignment="1">
      <alignment vertical="center"/>
    </xf>
    <xf numFmtId="37" fontId="76" fillId="0" borderId="186" xfId="0" applyNumberFormat="1" applyFont="1" applyBorder="1" applyAlignment="1">
      <alignment horizontal="center" vertical="center"/>
    </xf>
    <xf numFmtId="165" fontId="60" fillId="0" borderId="0" xfId="0" applyNumberFormat="1" applyFont="1" applyAlignment="1">
      <alignment vertical="center"/>
    </xf>
    <xf numFmtId="37" fontId="0" fillId="0" borderId="221" xfId="0" applyNumberFormat="1" applyBorder="1" applyAlignment="1">
      <alignment vertical="center"/>
    </xf>
    <xf numFmtId="174" fontId="56" fillId="26" borderId="165" xfId="1" applyNumberFormat="1" applyFont="1" applyFill="1" applyBorder="1" applyAlignment="1" applyProtection="1">
      <alignment horizontal="center"/>
    </xf>
    <xf numFmtId="174" fontId="56" fillId="26" borderId="180" xfId="1" applyNumberFormat="1" applyFont="1" applyFill="1" applyBorder="1" applyAlignment="1" applyProtection="1">
      <alignment horizontal="center"/>
    </xf>
    <xf numFmtId="0" fontId="58" fillId="0" borderId="152" xfId="0" applyFont="1" applyBorder="1" applyAlignment="1">
      <alignment vertical="center"/>
    </xf>
    <xf numFmtId="167" fontId="76" fillId="0" borderId="186" xfId="0" applyNumberFormat="1" applyFont="1" applyBorder="1" applyAlignment="1">
      <alignment horizontal="center" vertical="center"/>
    </xf>
    <xf numFmtId="37" fontId="58" fillId="0" borderId="147" xfId="0" applyNumberFormat="1" applyFont="1" applyBorder="1" applyAlignment="1">
      <alignment vertical="center"/>
    </xf>
    <xf numFmtId="167" fontId="4" fillId="0" borderId="221" xfId="0" applyNumberFormat="1" applyFont="1" applyBorder="1" applyAlignment="1">
      <alignment vertical="center"/>
    </xf>
    <xf numFmtId="174" fontId="55" fillId="0" borderId="301" xfId="0" applyNumberFormat="1" applyFont="1" applyBorder="1" applyAlignment="1">
      <alignment horizontal="center"/>
    </xf>
    <xf numFmtId="174" fontId="55" fillId="0" borderId="301" xfId="0" applyNumberFormat="1" applyFont="1" applyBorder="1" applyAlignment="1">
      <alignment horizontal="center" vertical="center"/>
    </xf>
    <xf numFmtId="174" fontId="55" fillId="0" borderId="342" xfId="0" applyNumberFormat="1" applyFont="1" applyBorder="1" applyAlignment="1">
      <alignment horizontal="center" vertical="center"/>
    </xf>
    <xf numFmtId="9" fontId="75" fillId="0" borderId="0" xfId="2" applyFont="1" applyFill="1" applyBorder="1" applyAlignment="1" applyProtection="1">
      <alignment horizontal="center" vertical="center"/>
    </xf>
    <xf numFmtId="37" fontId="0" fillId="0" borderId="150" xfId="0" applyNumberFormat="1" applyBorder="1" applyAlignment="1">
      <alignment vertical="center"/>
    </xf>
    <xf numFmtId="9" fontId="75" fillId="0" borderId="220" xfId="2" applyFont="1" applyFill="1" applyBorder="1" applyAlignment="1" applyProtection="1">
      <alignment horizontal="center" vertical="center"/>
    </xf>
    <xf numFmtId="38" fontId="76" fillId="0" borderId="318" xfId="0" applyNumberFormat="1" applyFont="1" applyBorder="1" applyAlignment="1">
      <alignment horizontal="center" vertical="center"/>
    </xf>
    <xf numFmtId="0" fontId="58" fillId="0" borderId="222" xfId="0" applyFont="1" applyBorder="1" applyAlignment="1">
      <alignment vertical="center"/>
    </xf>
    <xf numFmtId="0" fontId="60" fillId="0" borderId="222" xfId="0" applyFont="1" applyBorder="1" applyAlignment="1">
      <alignment vertical="center"/>
    </xf>
    <xf numFmtId="38" fontId="0" fillId="0" borderId="222" xfId="0" applyNumberFormat="1" applyBorder="1" applyAlignment="1">
      <alignment vertical="center"/>
    </xf>
    <xf numFmtId="38" fontId="0" fillId="0" borderId="332" xfId="0" applyNumberFormat="1" applyBorder="1" applyAlignment="1">
      <alignment vertical="center"/>
    </xf>
    <xf numFmtId="0" fontId="55" fillId="0" borderId="320" xfId="0" applyFont="1" applyBorder="1" applyAlignment="1">
      <alignment horizontal="centerContinuous" vertical="center" wrapText="1"/>
    </xf>
    <xf numFmtId="0" fontId="55" fillId="0" borderId="295" xfId="0" applyFont="1" applyBorder="1" applyAlignment="1">
      <alignment horizontal="centerContinuous" vertical="center" wrapText="1"/>
    </xf>
    <xf numFmtId="0" fontId="55" fillId="0" borderId="295" xfId="0" applyFont="1" applyBorder="1" applyAlignment="1">
      <alignment horizontal="centerContinuous" vertical="center"/>
    </xf>
    <xf numFmtId="0" fontId="55" fillId="0" borderId="296" xfId="0" applyFont="1" applyBorder="1" applyAlignment="1">
      <alignment horizontal="centerContinuous" vertical="center" wrapText="1"/>
    </xf>
    <xf numFmtId="0" fontId="56" fillId="26" borderId="80" xfId="0" applyFont="1" applyFill="1" applyBorder="1" applyAlignment="1">
      <alignment horizontal="center" vertical="center" wrapText="1"/>
    </xf>
    <xf numFmtId="0" fontId="56" fillId="26" borderId="78" xfId="0" applyFont="1" applyFill="1" applyBorder="1" applyAlignment="1">
      <alignment horizontal="center" vertical="center" wrapText="1"/>
    </xf>
    <xf numFmtId="0" fontId="56" fillId="26" borderId="72" xfId="0" applyFont="1" applyFill="1" applyBorder="1" applyAlignment="1">
      <alignment horizontal="center" vertical="center" wrapText="1"/>
    </xf>
    <xf numFmtId="1" fontId="55" fillId="0" borderId="322" xfId="0" applyNumberFormat="1" applyFont="1" applyBorder="1" applyAlignment="1">
      <alignment horizontal="center" vertical="center"/>
    </xf>
    <xf numFmtId="0" fontId="55" fillId="0" borderId="301" xfId="0" applyFont="1" applyBorder="1" applyAlignment="1">
      <alignment horizontal="center" vertical="center"/>
    </xf>
    <xf numFmtId="1" fontId="55" fillId="0" borderId="301" xfId="0" applyNumberFormat="1" applyFont="1" applyBorder="1" applyAlignment="1">
      <alignment horizontal="center" vertical="center"/>
    </xf>
    <xf numFmtId="0" fontId="55" fillId="0" borderId="329" xfId="0" applyFont="1" applyBorder="1" applyAlignment="1">
      <alignment horizontal="center" vertical="center"/>
    </xf>
    <xf numFmtId="1" fontId="55" fillId="0" borderId="204" xfId="0" applyNumberFormat="1" applyFont="1" applyBorder="1" applyAlignment="1">
      <alignment horizontal="center" vertical="center"/>
    </xf>
    <xf numFmtId="0" fontId="55" fillId="0" borderId="204" xfId="0" applyFont="1" applyBorder="1" applyAlignment="1">
      <alignment horizontal="center" vertical="center"/>
    </xf>
    <xf numFmtId="1" fontId="60" fillId="0" borderId="0" xfId="0" applyNumberFormat="1" applyFont="1" applyAlignment="1">
      <alignment horizontal="center"/>
    </xf>
    <xf numFmtId="0" fontId="55" fillId="26" borderId="180" xfId="0" applyFont="1" applyFill="1" applyBorder="1" applyAlignment="1">
      <alignment horizontal="centerContinuous" vertical="center"/>
    </xf>
    <xf numFmtId="0" fontId="55" fillId="26" borderId="183" xfId="0" applyFont="1" applyFill="1" applyBorder="1" applyAlignment="1">
      <alignment horizontal="centerContinuous" vertical="center"/>
    </xf>
    <xf numFmtId="0" fontId="56" fillId="27" borderId="326" xfId="0" applyFont="1" applyFill="1" applyBorder="1" applyAlignment="1">
      <alignment horizontal="left" vertical="center" wrapText="1"/>
    </xf>
    <xf numFmtId="0" fontId="55" fillId="27" borderId="327" xfId="0" applyFont="1" applyFill="1" applyBorder="1" applyAlignment="1">
      <alignment horizontal="center" vertical="center"/>
    </xf>
    <xf numFmtId="0" fontId="55" fillId="27" borderId="328" xfId="0" applyFont="1" applyFill="1" applyBorder="1" applyAlignment="1">
      <alignment horizontal="center" vertical="center"/>
    </xf>
    <xf numFmtId="0" fontId="127" fillId="28" borderId="321" xfId="0" applyFont="1" applyFill="1" applyBorder="1" applyAlignment="1">
      <alignment horizontal="left" vertical="center" wrapText="1"/>
    </xf>
    <xf numFmtId="0" fontId="55" fillId="0" borderId="298" xfId="0" applyFont="1" applyBorder="1" applyAlignment="1">
      <alignment horizontal="center" vertical="center"/>
    </xf>
    <xf numFmtId="0" fontId="55" fillId="0" borderId="299" xfId="0" applyFont="1" applyBorder="1" applyAlignment="1">
      <alignment horizontal="center" vertical="center"/>
    </xf>
    <xf numFmtId="0" fontId="55" fillId="26" borderId="382" xfId="0" applyFont="1" applyFill="1" applyBorder="1" applyAlignment="1">
      <alignment horizontal="centerContinuous" vertical="center"/>
    </xf>
    <xf numFmtId="38" fontId="55" fillId="0" borderId="384" xfId="0" applyNumberFormat="1" applyFont="1" applyBorder="1" applyAlignment="1">
      <alignment horizontal="center" vertical="center"/>
    </xf>
    <xf numFmtId="38" fontId="55" fillId="0" borderId="301" xfId="0" applyNumberFormat="1" applyFont="1" applyBorder="1" applyAlignment="1">
      <alignment horizontal="center" vertical="center"/>
    </xf>
    <xf numFmtId="10" fontId="55" fillId="2" borderId="302" xfId="2" applyNumberFormat="1" applyFont="1" applyFill="1" applyBorder="1" applyAlignment="1" applyProtection="1">
      <alignment horizontal="center" vertical="center"/>
    </xf>
    <xf numFmtId="0" fontId="127" fillId="28" borderId="322" xfId="0" applyFont="1" applyFill="1" applyBorder="1" applyAlignment="1">
      <alignment horizontal="left" vertical="center" wrapText="1"/>
    </xf>
    <xf numFmtId="0" fontId="55" fillId="0" borderId="302" xfId="0" applyFont="1" applyBorder="1" applyAlignment="1">
      <alignment horizontal="center" vertical="center"/>
    </xf>
    <xf numFmtId="0" fontId="55" fillId="0" borderId="384" xfId="0" applyFont="1" applyBorder="1" applyAlignment="1">
      <alignment horizontal="center" vertical="center"/>
    </xf>
    <xf numFmtId="0" fontId="55" fillId="0" borderId="322" xfId="0" applyFont="1" applyBorder="1" applyAlignment="1">
      <alignment horizontal="center" vertical="center"/>
    </xf>
    <xf numFmtId="0" fontId="55" fillId="0" borderId="302" xfId="0" applyFont="1" applyBorder="1" applyAlignment="1">
      <alignment horizontal="center" vertical="center" wrapText="1"/>
    </xf>
    <xf numFmtId="0" fontId="55" fillId="0" borderId="180" xfId="0" applyFont="1" applyBorder="1" applyAlignment="1">
      <alignment horizontal="center" vertical="center"/>
    </xf>
    <xf numFmtId="0" fontId="55" fillId="0" borderId="183" xfId="0" applyFont="1" applyBorder="1" applyAlignment="1">
      <alignment horizontal="center" vertical="center"/>
    </xf>
    <xf numFmtId="0" fontId="55" fillId="0" borderId="323" xfId="0" applyFont="1" applyBorder="1" applyAlignment="1">
      <alignment horizontal="center" vertical="center"/>
    </xf>
    <xf numFmtId="0" fontId="77" fillId="16" borderId="336" xfId="0" applyFont="1" applyFill="1" applyBorder="1" applyAlignment="1">
      <alignment vertical="center"/>
    </xf>
    <xf numFmtId="0" fontId="70" fillId="16" borderId="108" xfId="0" applyFont="1" applyFill="1" applyBorder="1" applyAlignment="1">
      <alignment horizontal="centerContinuous" vertical="center"/>
    </xf>
    <xf numFmtId="0" fontId="70" fillId="16" borderId="379" xfId="0" applyFont="1" applyFill="1" applyBorder="1" applyAlignment="1">
      <alignment horizontal="centerContinuous" vertical="center"/>
    </xf>
    <xf numFmtId="0" fontId="59" fillId="25" borderId="116" xfId="0" applyFont="1" applyFill="1" applyBorder="1" applyAlignment="1">
      <alignment horizontal="centerContinuous" vertical="center"/>
    </xf>
    <xf numFmtId="0" fontId="67" fillId="25" borderId="108" xfId="0" applyFont="1" applyFill="1" applyBorder="1" applyAlignment="1">
      <alignment horizontal="centerContinuous" vertical="center"/>
    </xf>
    <xf numFmtId="0" fontId="67" fillId="25" borderId="379" xfId="0" applyFont="1" applyFill="1" applyBorder="1" applyAlignment="1">
      <alignment horizontal="centerContinuous" vertical="center"/>
    </xf>
    <xf numFmtId="0" fontId="55" fillId="26" borderId="345" xfId="0" quotePrefix="1" applyFont="1" applyFill="1" applyBorder="1" applyAlignment="1">
      <alignment horizontal="center" vertical="center" wrapText="1"/>
    </xf>
    <xf numFmtId="0" fontId="55" fillId="26" borderId="345" xfId="0" applyFont="1" applyFill="1" applyBorder="1" applyAlignment="1">
      <alignment horizontal="center" vertical="center" wrapText="1"/>
    </xf>
    <xf numFmtId="0" fontId="55" fillId="26" borderId="389" xfId="0" applyFont="1" applyFill="1" applyBorder="1" applyAlignment="1">
      <alignment horizontal="center" vertical="center" wrapText="1"/>
    </xf>
    <xf numFmtId="0" fontId="59" fillId="16" borderId="360" xfId="0" applyFont="1" applyFill="1" applyBorder="1" applyAlignment="1">
      <alignment horizontal="centerContinuous" vertical="center"/>
    </xf>
    <xf numFmtId="0" fontId="10" fillId="16" borderId="360" xfId="0" applyFont="1" applyFill="1" applyBorder="1" applyAlignment="1">
      <alignment vertical="center"/>
    </xf>
    <xf numFmtId="15" fontId="10" fillId="16" borderId="360" xfId="0" applyNumberFormat="1" applyFont="1" applyFill="1" applyBorder="1" applyAlignment="1">
      <alignment vertical="center"/>
    </xf>
    <xf numFmtId="0" fontId="60" fillId="16" borderId="360" xfId="0" applyFont="1" applyFill="1" applyBorder="1" applyAlignment="1">
      <alignment vertical="center"/>
    </xf>
    <xf numFmtId="0" fontId="81" fillId="16" borderId="360" xfId="0" applyFont="1" applyFill="1" applyBorder="1" applyAlignment="1">
      <alignment vertical="center"/>
    </xf>
    <xf numFmtId="15" fontId="81" fillId="16" borderId="203" xfId="0" applyNumberFormat="1" applyFont="1" applyFill="1" applyBorder="1" applyAlignment="1">
      <alignment vertical="center"/>
    </xf>
    <xf numFmtId="15" fontId="81" fillId="0" borderId="361" xfId="0" applyNumberFormat="1" applyFont="1" applyBorder="1" applyAlignment="1">
      <alignment vertical="center"/>
    </xf>
    <xf numFmtId="0" fontId="70" fillId="25" borderId="362" xfId="0" applyFont="1" applyFill="1" applyBorder="1" applyAlignment="1">
      <alignment horizontal="centerContinuous" vertical="center"/>
    </xf>
    <xf numFmtId="0" fontId="85" fillId="25" borderId="190" xfId="0" applyFont="1" applyFill="1" applyBorder="1" applyAlignment="1">
      <alignment horizontal="centerContinuous" vertical="top" wrapText="1"/>
    </xf>
    <xf numFmtId="0" fontId="85" fillId="25" borderId="191" xfId="0" applyFont="1" applyFill="1" applyBorder="1" applyAlignment="1">
      <alignment horizontal="centerContinuous" vertical="top" wrapText="1"/>
    </xf>
    <xf numFmtId="0" fontId="70" fillId="25" borderId="206" xfId="0" applyFont="1" applyFill="1" applyBorder="1" applyAlignment="1">
      <alignment horizontal="centerContinuous" vertical="center"/>
    </xf>
    <xf numFmtId="0" fontId="85" fillId="25" borderId="169" xfId="0" applyFont="1" applyFill="1" applyBorder="1" applyAlignment="1">
      <alignment horizontal="centerContinuous" vertical="center" wrapText="1"/>
    </xf>
    <xf numFmtId="0" fontId="85" fillId="25" borderId="214" xfId="0" applyFont="1" applyFill="1" applyBorder="1" applyAlignment="1">
      <alignment horizontal="centerContinuous" vertical="center" wrapText="1"/>
    </xf>
    <xf numFmtId="0" fontId="70" fillId="25" borderId="192" xfId="0" applyFont="1" applyFill="1" applyBorder="1" applyAlignment="1">
      <alignment horizontal="centerContinuous" vertical="center"/>
    </xf>
    <xf numFmtId="0" fontId="85" fillId="25" borderId="190" xfId="0" applyFont="1" applyFill="1" applyBorder="1" applyAlignment="1">
      <alignment horizontal="centerContinuous" vertical="center" wrapText="1"/>
    </xf>
    <xf numFmtId="0" fontId="86" fillId="25" borderId="194" xfId="0" applyFont="1" applyFill="1" applyBorder="1" applyAlignment="1">
      <alignment horizontal="centerContinuous" vertical="center"/>
    </xf>
    <xf numFmtId="0" fontId="70" fillId="25" borderId="194" xfId="0" applyFont="1" applyFill="1" applyBorder="1" applyAlignment="1">
      <alignment horizontal="centerContinuous" vertical="center"/>
    </xf>
    <xf numFmtId="0" fontId="86" fillId="0" borderId="363" xfId="0" applyFont="1" applyBorder="1" applyAlignment="1">
      <alignment horizontal="centerContinuous" vertical="center"/>
    </xf>
    <xf numFmtId="0" fontId="71" fillId="0" borderId="0" xfId="0" applyFont="1" applyAlignment="1">
      <alignment vertical="center"/>
    </xf>
    <xf numFmtId="0" fontId="75" fillId="2" borderId="225" xfId="0" applyFont="1" applyFill="1" applyBorder="1" applyAlignment="1">
      <alignment horizontal="centerContinuous" vertical="center" wrapText="1"/>
    </xf>
    <xf numFmtId="0" fontId="55" fillId="2" borderId="163" xfId="0" applyFont="1" applyFill="1" applyBorder="1" applyAlignment="1">
      <alignment horizontal="centerContinuous" vertical="center"/>
    </xf>
    <xf numFmtId="0" fontId="41" fillId="2" borderId="163" xfId="0" applyFont="1" applyFill="1" applyBorder="1" applyAlignment="1">
      <alignment horizontal="centerContinuous" vertical="center"/>
    </xf>
    <xf numFmtId="0" fontId="41" fillId="2" borderId="226" xfId="0" applyFont="1" applyFill="1" applyBorder="1" applyAlignment="1">
      <alignment horizontal="centerContinuous" vertical="center"/>
    </xf>
    <xf numFmtId="167" fontId="56" fillId="30" borderId="235" xfId="0" applyNumberFormat="1" applyFont="1" applyFill="1" applyBorder="1" applyAlignment="1">
      <alignment horizontal="center" vertical="center"/>
    </xf>
    <xf numFmtId="173" fontId="56" fillId="30" borderId="235" xfId="0" applyNumberFormat="1" applyFont="1" applyFill="1" applyBorder="1" applyAlignment="1">
      <alignment horizontal="center" vertical="center"/>
    </xf>
    <xf numFmtId="167" fontId="56" fillId="30" borderId="236" xfId="0" applyNumberFormat="1" applyFont="1" applyFill="1" applyBorder="1" applyAlignment="1">
      <alignment horizontal="center" vertical="center"/>
    </xf>
    <xf numFmtId="10" fontId="55" fillId="2" borderId="241" xfId="0" applyNumberFormat="1" applyFont="1" applyFill="1" applyBorder="1" applyAlignment="1">
      <alignment horizontal="center" vertical="center"/>
    </xf>
    <xf numFmtId="167" fontId="56" fillId="2" borderId="238" xfId="0" applyNumberFormat="1" applyFont="1" applyFill="1" applyBorder="1" applyAlignment="1">
      <alignment horizontal="center" vertical="center"/>
    </xf>
    <xf numFmtId="173" fontId="56" fillId="2" borderId="238" xfId="0" applyNumberFormat="1" applyFont="1" applyFill="1" applyBorder="1" applyAlignment="1">
      <alignment horizontal="center" vertical="center"/>
    </xf>
    <xf numFmtId="167" fontId="56" fillId="2" borderId="239" xfId="0" applyNumberFormat="1" applyFont="1" applyFill="1" applyBorder="1" applyAlignment="1">
      <alignment horizontal="center" vertical="center"/>
    </xf>
    <xf numFmtId="10" fontId="55" fillId="2" borderId="242" xfId="0" applyNumberFormat="1" applyFont="1" applyFill="1" applyBorder="1" applyAlignment="1">
      <alignment horizontal="center" vertical="center"/>
    </xf>
    <xf numFmtId="0" fontId="73" fillId="23" borderId="245" xfId="0" applyFont="1" applyFill="1" applyBorder="1" applyAlignment="1">
      <alignment horizontal="center" vertical="center" wrapText="1"/>
    </xf>
    <xf numFmtId="167" fontId="56" fillId="30" borderId="238" xfId="0" applyNumberFormat="1" applyFont="1" applyFill="1" applyBorder="1" applyAlignment="1">
      <alignment horizontal="center" vertical="center"/>
    </xf>
    <xf numFmtId="173" fontId="56" fillId="30" borderId="238" xfId="0" applyNumberFormat="1" applyFont="1" applyFill="1" applyBorder="1" applyAlignment="1">
      <alignment horizontal="center" vertical="center"/>
    </xf>
    <xf numFmtId="167" fontId="56" fillId="30" borderId="239" xfId="0" applyNumberFormat="1" applyFont="1" applyFill="1" applyBorder="1" applyAlignment="1">
      <alignment horizontal="center" vertical="center"/>
    </xf>
    <xf numFmtId="178" fontId="56" fillId="2" borderId="242" xfId="0" applyNumberFormat="1" applyFont="1" applyFill="1" applyBorder="1" applyAlignment="1">
      <alignment horizontal="center" vertical="center"/>
    </xf>
    <xf numFmtId="167" fontId="56" fillId="2" borderId="250" xfId="0" applyNumberFormat="1" applyFont="1" applyFill="1" applyBorder="1" applyAlignment="1">
      <alignment horizontal="center" vertical="center"/>
    </xf>
    <xf numFmtId="173" fontId="56" fillId="2" borderId="250" xfId="0" applyNumberFormat="1" applyFont="1" applyFill="1" applyBorder="1" applyAlignment="1">
      <alignment horizontal="center" vertical="center"/>
    </xf>
    <xf numFmtId="169" fontId="56" fillId="2" borderId="251" xfId="0" applyNumberFormat="1" applyFont="1" applyFill="1" applyBorder="1" applyAlignment="1">
      <alignment horizontal="center" vertical="center"/>
    </xf>
    <xf numFmtId="0" fontId="73" fillId="23" borderId="261" xfId="0" applyFont="1" applyFill="1" applyBorder="1" applyAlignment="1">
      <alignment horizontal="center" vertical="center" wrapText="1"/>
    </xf>
    <xf numFmtId="0" fontId="0" fillId="0" borderId="369" xfId="0" applyBorder="1"/>
    <xf numFmtId="0" fontId="77" fillId="16" borderId="370" xfId="0" applyFont="1" applyFill="1" applyBorder="1" applyAlignment="1">
      <alignment horizontal="left" vertical="center"/>
    </xf>
    <xf numFmtId="0" fontId="79" fillId="16" borderId="203" xfId="0" applyFont="1" applyFill="1" applyBorder="1" applyAlignment="1">
      <alignment horizontal="left" vertical="center"/>
    </xf>
    <xf numFmtId="0" fontId="79" fillId="16" borderId="361" xfId="0" applyFont="1" applyFill="1" applyBorder="1" applyAlignment="1">
      <alignment horizontal="left" vertical="center"/>
    </xf>
    <xf numFmtId="0" fontId="80" fillId="0" borderId="0" xfId="0" applyFont="1" applyAlignment="1">
      <alignment vertical="center"/>
    </xf>
    <xf numFmtId="0" fontId="80" fillId="0" borderId="0" xfId="0" applyFont="1" applyAlignment="1">
      <alignment horizontal="center"/>
    </xf>
    <xf numFmtId="0" fontId="80" fillId="0" borderId="0" xfId="0" applyFont="1"/>
    <xf numFmtId="0" fontId="85" fillId="25" borderId="151" xfId="0" applyFont="1" applyFill="1" applyBorder="1" applyAlignment="1">
      <alignment horizontal="centerContinuous" vertical="center" wrapText="1"/>
    </xf>
    <xf numFmtId="0" fontId="70" fillId="25" borderId="226" xfId="0" applyFont="1" applyFill="1" applyBorder="1" applyAlignment="1">
      <alignment horizontal="centerContinuous" vertical="center"/>
    </xf>
    <xf numFmtId="0" fontId="78" fillId="0" borderId="0" xfId="0" applyFont="1" applyAlignment="1">
      <alignment horizontal="center" vertical="center"/>
    </xf>
    <xf numFmtId="0" fontId="71" fillId="0" borderId="0" xfId="0" applyFont="1"/>
    <xf numFmtId="0" fontId="75" fillId="0" borderId="207" xfId="0" applyFont="1" applyBorder="1" applyAlignment="1">
      <alignment horizontal="centerContinuous" vertical="center" wrapText="1"/>
    </xf>
    <xf numFmtId="0" fontId="75" fillId="0" borderId="208" xfId="0" applyFont="1" applyBorder="1" applyAlignment="1">
      <alignment horizontal="centerContinuous" vertical="center" wrapText="1"/>
    </xf>
    <xf numFmtId="0" fontId="75" fillId="0" borderId="209" xfId="0" applyFont="1" applyBorder="1" applyAlignment="1">
      <alignment horizontal="centerContinuous" vertical="center" wrapText="1"/>
    </xf>
    <xf numFmtId="0" fontId="60" fillId="0" borderId="366" xfId="0" applyFont="1" applyBorder="1" applyAlignment="1">
      <alignment vertical="center"/>
    </xf>
    <xf numFmtId="0" fontId="60" fillId="0" borderId="0" xfId="0" applyFont="1"/>
    <xf numFmtId="0" fontId="35" fillId="14" borderId="447" xfId="0" applyFont="1" applyFill="1" applyBorder="1" applyAlignment="1">
      <alignment horizontal="center" vertical="center" wrapText="1"/>
    </xf>
    <xf numFmtId="0" fontId="35" fillId="14" borderId="448" xfId="0" applyFont="1" applyFill="1" applyBorder="1" applyAlignment="1">
      <alignment horizontal="center" vertical="center" wrapText="1"/>
    </xf>
    <xf numFmtId="0" fontId="35" fillId="14" borderId="265" xfId="0" applyFont="1" applyFill="1" applyBorder="1" applyAlignment="1">
      <alignment horizontal="center" vertical="center" wrapText="1"/>
    </xf>
    <xf numFmtId="0" fontId="35" fillId="14" borderId="121" xfId="0" applyFont="1" applyFill="1" applyBorder="1" applyAlignment="1">
      <alignment horizontal="center" vertical="center" wrapText="1"/>
    </xf>
    <xf numFmtId="166" fontId="35" fillId="14" borderId="121" xfId="0" applyNumberFormat="1" applyFont="1" applyFill="1" applyBorder="1" applyAlignment="1">
      <alignment horizontal="center" vertical="center" wrapText="1"/>
    </xf>
    <xf numFmtId="0" fontId="35" fillId="14" borderId="176" xfId="0" applyFont="1" applyFill="1" applyBorder="1" applyAlignment="1">
      <alignment horizontal="center" vertical="center" wrapText="1"/>
    </xf>
    <xf numFmtId="0" fontId="67" fillId="14" borderId="74" xfId="0" applyFont="1" applyFill="1" applyBorder="1" applyAlignment="1">
      <alignment horizontal="center" vertical="center" wrapText="1"/>
    </xf>
    <xf numFmtId="166" fontId="64" fillId="2" borderId="451" xfId="2" applyNumberFormat="1" applyFont="1" applyFill="1" applyBorder="1" applyAlignment="1" applyProtection="1">
      <alignment horizontal="center" vertical="center"/>
    </xf>
    <xf numFmtId="165" fontId="65" fillId="0" borderId="454" xfId="1" applyNumberFormat="1" applyFont="1" applyFill="1" applyBorder="1" applyAlignment="1" applyProtection="1">
      <alignment horizontal="center" vertical="center"/>
    </xf>
    <xf numFmtId="166" fontId="65" fillId="2" borderId="273" xfId="2" applyNumberFormat="1" applyFont="1" applyFill="1" applyBorder="1" applyAlignment="1" applyProtection="1">
      <alignment horizontal="center" vertical="center"/>
    </xf>
    <xf numFmtId="166" fontId="65" fillId="2" borderId="274" xfId="2" applyNumberFormat="1" applyFont="1" applyFill="1" applyBorder="1" applyAlignment="1" applyProtection="1">
      <alignment horizontal="center" vertical="center"/>
    </xf>
    <xf numFmtId="166" fontId="64" fillId="2" borderId="20" xfId="2" applyNumberFormat="1" applyFont="1" applyFill="1" applyBorder="1" applyAlignment="1" applyProtection="1">
      <alignment horizontal="center" vertical="center"/>
    </xf>
    <xf numFmtId="2" fontId="65" fillId="2" borderId="278" xfId="2" applyNumberFormat="1" applyFont="1" applyFill="1" applyBorder="1" applyAlignment="1" applyProtection="1">
      <alignment horizontal="center" vertical="center"/>
    </xf>
    <xf numFmtId="166" fontId="64" fillId="2" borderId="267" xfId="2" applyNumberFormat="1" applyFont="1" applyFill="1" applyBorder="1" applyAlignment="1" applyProtection="1">
      <alignment horizontal="center" vertical="center"/>
    </xf>
    <xf numFmtId="165" fontId="65" fillId="0" borderId="418" xfId="1" applyNumberFormat="1" applyFont="1" applyFill="1" applyBorder="1" applyAlignment="1" applyProtection="1">
      <alignment horizontal="center" vertical="center"/>
    </xf>
    <xf numFmtId="166" fontId="65" fillId="2" borderId="266" xfId="2" applyNumberFormat="1" applyFont="1" applyFill="1" applyBorder="1" applyAlignment="1" applyProtection="1">
      <alignment horizontal="center" vertical="center"/>
    </xf>
    <xf numFmtId="166" fontId="65" fillId="2" borderId="267" xfId="2" applyNumberFormat="1" applyFont="1" applyFill="1" applyBorder="1" applyAlignment="1" applyProtection="1">
      <alignment horizontal="center" vertical="center"/>
    </xf>
    <xf numFmtId="0" fontId="0" fillId="0" borderId="366" xfId="0" applyBorder="1" applyAlignment="1">
      <alignment vertical="center"/>
    </xf>
    <xf numFmtId="166" fontId="64" fillId="2" borderId="272" xfId="2" applyNumberFormat="1" applyFont="1" applyFill="1" applyBorder="1" applyAlignment="1" applyProtection="1">
      <alignment horizontal="center" vertical="center"/>
    </xf>
    <xf numFmtId="165" fontId="65" fillId="0" borderId="164" xfId="1" applyNumberFormat="1" applyFont="1" applyFill="1" applyBorder="1" applyAlignment="1" applyProtection="1">
      <alignment horizontal="center" vertical="center"/>
    </xf>
    <xf numFmtId="166" fontId="65" fillId="2" borderId="275" xfId="2" applyNumberFormat="1" applyFont="1" applyFill="1" applyBorder="1" applyAlignment="1" applyProtection="1">
      <alignment horizontal="center" vertical="center"/>
    </xf>
    <xf numFmtId="166" fontId="65" fillId="2" borderId="276" xfId="2" applyNumberFormat="1" applyFont="1" applyFill="1" applyBorder="1" applyAlignment="1" applyProtection="1">
      <alignment horizontal="center" vertical="center"/>
    </xf>
    <xf numFmtId="166" fontId="64" fillId="2" borderId="26" xfId="2" applyNumberFormat="1" applyFont="1" applyFill="1" applyBorder="1" applyAlignment="1" applyProtection="1">
      <alignment horizontal="center" vertical="center"/>
    </xf>
    <xf numFmtId="2" fontId="65" fillId="2" borderId="164" xfId="2" applyNumberFormat="1" applyFont="1" applyFill="1" applyBorder="1" applyAlignment="1" applyProtection="1">
      <alignment horizontal="center" vertical="center"/>
    </xf>
    <xf numFmtId="166" fontId="64" fillId="2" borderId="270" xfId="2" applyNumberFormat="1" applyFont="1" applyFill="1" applyBorder="1" applyAlignment="1" applyProtection="1">
      <alignment horizontal="center" vertical="center"/>
    </xf>
    <xf numFmtId="165" fontId="65" fillId="0" borderId="417" xfId="1" applyNumberFormat="1" applyFont="1" applyFill="1" applyBorder="1" applyAlignment="1" applyProtection="1">
      <alignment horizontal="center" vertical="center"/>
    </xf>
    <xf numFmtId="166" fontId="65" fillId="2" borderId="269" xfId="2" applyNumberFormat="1" applyFont="1" applyFill="1" applyBorder="1" applyAlignment="1" applyProtection="1">
      <alignment horizontal="center" vertical="center"/>
    </xf>
    <xf numFmtId="166" fontId="65" fillId="2" borderId="270" xfId="2" applyNumberFormat="1" applyFont="1" applyFill="1" applyBorder="1" applyAlignment="1" applyProtection="1">
      <alignment horizontal="center" vertical="center"/>
    </xf>
    <xf numFmtId="3" fontId="35" fillId="0" borderId="0" xfId="0" applyNumberFormat="1" applyFont="1" applyAlignment="1">
      <alignment vertical="center"/>
    </xf>
    <xf numFmtId="3" fontId="35" fillId="0" borderId="0" xfId="0" applyNumberFormat="1" applyFont="1" applyAlignment="1">
      <alignment horizontal="center" vertical="center"/>
    </xf>
    <xf numFmtId="43" fontId="0" fillId="0" borderId="0" xfId="1" applyFont="1" applyProtection="1"/>
    <xf numFmtId="165" fontId="65" fillId="0" borderId="279" xfId="1" applyNumberFormat="1" applyFont="1" applyFill="1" applyBorder="1" applyAlignment="1" applyProtection="1">
      <alignment horizontal="center" vertical="center"/>
    </xf>
    <xf numFmtId="165" fontId="65" fillId="0" borderId="419" xfId="1" applyNumberFormat="1" applyFont="1" applyFill="1" applyBorder="1" applyAlignment="1" applyProtection="1">
      <alignment horizontal="center" vertical="center"/>
    </xf>
    <xf numFmtId="43" fontId="0" fillId="0" borderId="0" xfId="0" applyNumberFormat="1"/>
    <xf numFmtId="165" fontId="65" fillId="0" borderId="270" xfId="1" applyNumberFormat="1" applyFont="1" applyFill="1" applyBorder="1" applyAlignment="1" applyProtection="1">
      <alignment horizontal="center" vertical="center"/>
    </xf>
    <xf numFmtId="166" fontId="64" fillId="2" borderId="14" xfId="2" applyNumberFormat="1" applyFont="1" applyFill="1" applyBorder="1" applyAlignment="1" applyProtection="1">
      <alignment horizontal="center" vertical="center"/>
    </xf>
    <xf numFmtId="165" fontId="65" fillId="0" borderId="269" xfId="1"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87" fillId="31" borderId="280" xfId="0" applyNumberFormat="1" applyFont="1" applyFill="1" applyBorder="1" applyAlignment="1">
      <alignment horizontal="center" vertical="center"/>
    </xf>
    <xf numFmtId="165" fontId="62" fillId="31" borderId="283" xfId="0" applyNumberFormat="1" applyFont="1" applyFill="1" applyBorder="1" applyAlignment="1">
      <alignment vertical="center"/>
    </xf>
    <xf numFmtId="165" fontId="62" fillId="31" borderId="285" xfId="0" applyNumberFormat="1" applyFont="1" applyFill="1" applyBorder="1" applyAlignment="1">
      <alignment vertical="center"/>
    </xf>
    <xf numFmtId="165" fontId="41" fillId="31" borderId="286" xfId="0" applyNumberFormat="1" applyFont="1" applyFill="1" applyBorder="1" applyAlignment="1">
      <alignment vertical="center"/>
    </xf>
    <xf numFmtId="10" fontId="62" fillId="31" borderId="286" xfId="2" applyNumberFormat="1" applyFont="1" applyFill="1" applyBorder="1" applyAlignment="1" applyProtection="1">
      <alignment horizontal="center" vertical="center"/>
    </xf>
    <xf numFmtId="10" fontId="62" fillId="31" borderId="287" xfId="2" applyNumberFormat="1" applyFont="1" applyFill="1" applyBorder="1" applyAlignment="1" applyProtection="1">
      <alignment horizontal="center" vertical="center"/>
    </xf>
    <xf numFmtId="10" fontId="87" fillId="31" borderId="288" xfId="0" applyNumberFormat="1" applyFont="1" applyFill="1" applyBorder="1" applyAlignment="1">
      <alignment horizontal="center" vertical="center"/>
    </xf>
    <xf numFmtId="2" fontId="62" fillId="31" borderId="289" xfId="2" applyNumberFormat="1" applyFont="1" applyFill="1" applyBorder="1" applyAlignment="1" applyProtection="1">
      <alignment horizontal="center" vertical="center"/>
    </xf>
    <xf numFmtId="165" fontId="41" fillId="31" borderId="280" xfId="0" applyNumberFormat="1" applyFont="1" applyFill="1" applyBorder="1" applyAlignment="1">
      <alignment vertical="center"/>
    </xf>
    <xf numFmtId="166" fontId="87" fillId="31" borderId="282" xfId="0" applyNumberFormat="1" applyFont="1" applyFill="1" applyBorder="1" applyAlignment="1">
      <alignment horizontal="center" vertical="center"/>
    </xf>
    <xf numFmtId="165" fontId="62" fillId="31" borderId="280" xfId="0" applyNumberFormat="1" applyFont="1" applyFill="1" applyBorder="1" applyAlignment="1">
      <alignment vertical="center"/>
    </xf>
    <xf numFmtId="10" fontId="62" fillId="31" borderId="284" xfId="2" applyNumberFormat="1" applyFont="1" applyFill="1" applyBorder="1" applyAlignment="1" applyProtection="1">
      <alignment horizontal="center" vertical="center"/>
    </xf>
    <xf numFmtId="10" fontId="62" fillId="31" borderId="285" xfId="0" applyNumberFormat="1" applyFont="1" applyFill="1" applyBorder="1" applyAlignment="1">
      <alignment horizontal="center" vertical="center"/>
    </xf>
    <xf numFmtId="165" fontId="62" fillId="31" borderId="290" xfId="1" applyNumberFormat="1" applyFont="1" applyFill="1" applyBorder="1" applyAlignment="1" applyProtection="1">
      <alignment vertical="center"/>
    </xf>
    <xf numFmtId="165" fontId="62" fillId="31" borderId="291" xfId="1" applyNumberFormat="1" applyFont="1" applyFill="1" applyBorder="1" applyAlignment="1" applyProtection="1">
      <alignment vertical="center"/>
    </xf>
    <xf numFmtId="0" fontId="41" fillId="0" borderId="0" xfId="0" applyFont="1"/>
    <xf numFmtId="0" fontId="41" fillId="0" borderId="366" xfId="0" applyFont="1" applyBorder="1"/>
    <xf numFmtId="0" fontId="41" fillId="0" borderId="0" xfId="0" applyFont="1" applyAlignment="1">
      <alignment vertical="center"/>
    </xf>
    <xf numFmtId="0" fontId="60" fillId="0" borderId="369" xfId="0" applyFont="1" applyBorder="1" applyAlignment="1">
      <alignment vertical="center"/>
    </xf>
    <xf numFmtId="0" fontId="60" fillId="0" borderId="449" xfId="0" applyFont="1" applyBorder="1" applyAlignment="1">
      <alignment vertical="center"/>
    </xf>
    <xf numFmtId="0" fontId="60" fillId="0" borderId="220" xfId="0" applyFont="1" applyBorder="1" applyAlignment="1">
      <alignment vertical="center"/>
    </xf>
    <xf numFmtId="0" fontId="60" fillId="0" borderId="450" xfId="0" applyFont="1" applyBorder="1" applyAlignment="1">
      <alignment vertical="center"/>
    </xf>
    <xf numFmtId="0" fontId="61" fillId="15" borderId="0" xfId="0" applyFont="1" applyFill="1" applyAlignment="1">
      <alignment horizontal="center" vertical="center"/>
    </xf>
    <xf numFmtId="0" fontId="0" fillId="2" borderId="0" xfId="0" applyFill="1"/>
    <xf numFmtId="0" fontId="0" fillId="2" borderId="366" xfId="0" applyFill="1" applyBorder="1"/>
    <xf numFmtId="0" fontId="66" fillId="0" borderId="369" xfId="0" applyFont="1" applyBorder="1" applyAlignment="1">
      <alignment vertical="center"/>
    </xf>
    <xf numFmtId="0" fontId="66" fillId="0" borderId="0" xfId="0" applyFont="1" applyAlignment="1">
      <alignment vertical="center"/>
    </xf>
    <xf numFmtId="0" fontId="0" fillId="2" borderId="205" xfId="0" applyFill="1" applyBorder="1"/>
    <xf numFmtId="0" fontId="61" fillId="16" borderId="0" xfId="0" applyFont="1" applyFill="1" applyAlignment="1">
      <alignment horizontal="center" vertical="center"/>
    </xf>
    <xf numFmtId="0" fontId="61" fillId="14" borderId="0" xfId="0" applyFont="1" applyFill="1" applyAlignment="1">
      <alignment horizontal="center" vertical="center"/>
    </xf>
    <xf numFmtId="0" fontId="60" fillId="16" borderId="0" xfId="0" applyFont="1" applyFill="1"/>
    <xf numFmtId="0" fontId="60" fillId="0" borderId="0" xfId="0" applyFont="1" applyAlignment="1">
      <alignment horizontal="center" vertical="center"/>
    </xf>
    <xf numFmtId="0" fontId="60" fillId="0" borderId="205" xfId="0" applyFont="1" applyBorder="1" applyAlignment="1">
      <alignment vertical="center"/>
    </xf>
    <xf numFmtId="165" fontId="41" fillId="0" borderId="0" xfId="1" applyNumberFormat="1" applyFont="1" applyBorder="1" applyAlignment="1" applyProtection="1">
      <alignment vertical="center"/>
    </xf>
    <xf numFmtId="0" fontId="60" fillId="0" borderId="293" xfId="0" applyFont="1" applyBorder="1" applyAlignment="1">
      <alignment vertical="center"/>
    </xf>
    <xf numFmtId="0" fontId="76" fillId="0" borderId="0" xfId="0" applyFont="1"/>
    <xf numFmtId="0" fontId="76" fillId="0" borderId="0" xfId="0" applyFont="1" applyAlignment="1">
      <alignment vertical="center"/>
    </xf>
    <xf numFmtId="0" fontId="72" fillId="0" borderId="0" xfId="0" applyFont="1"/>
    <xf numFmtId="0" fontId="72"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82" fillId="27" borderId="298" xfId="0" applyFont="1" applyFill="1" applyBorder="1" applyAlignment="1">
      <alignment horizontal="center" vertical="center" wrapText="1"/>
    </xf>
    <xf numFmtId="0" fontId="55" fillId="0" borderId="408" xfId="0" applyFont="1" applyBorder="1" applyAlignment="1">
      <alignment horizontal="center" vertical="center"/>
    </xf>
    <xf numFmtId="0" fontId="55" fillId="0" borderId="459" xfId="0" applyFont="1" applyBorder="1" applyAlignment="1">
      <alignment horizontal="center" vertical="center"/>
    </xf>
    <xf numFmtId="0" fontId="69" fillId="0" borderId="320" xfId="0" applyFont="1" applyBorder="1" applyAlignment="1">
      <alignment horizontal="center" vertical="center"/>
    </xf>
    <xf numFmtId="2" fontId="69" fillId="0" borderId="295" xfId="0" applyNumberFormat="1" applyFont="1" applyBorder="1" applyAlignment="1">
      <alignment horizontal="center" vertical="center"/>
    </xf>
    <xf numFmtId="0" fontId="69" fillId="0" borderId="321" xfId="0" applyFont="1" applyBorder="1" applyAlignment="1">
      <alignment horizontal="center" vertical="center"/>
    </xf>
    <xf numFmtId="2" fontId="69" fillId="0" borderId="298" xfId="0" applyNumberFormat="1" applyFont="1" applyBorder="1" applyAlignment="1">
      <alignment horizontal="center" vertical="center"/>
    </xf>
    <xf numFmtId="0" fontId="0" fillId="0" borderId="463" xfId="0" applyBorder="1"/>
    <xf numFmtId="0" fontId="0" fillId="0" borderId="464" xfId="0" applyBorder="1"/>
    <xf numFmtId="0" fontId="0" fillId="0" borderId="465" xfId="0" applyBorder="1"/>
    <xf numFmtId="0" fontId="0" fillId="0" borderId="466" xfId="0" applyBorder="1"/>
    <xf numFmtId="9" fontId="69" fillId="2" borderId="258" xfId="2" applyFont="1" applyFill="1" applyBorder="1" applyAlignment="1">
      <alignment horizontal="center" vertical="center"/>
    </xf>
    <xf numFmtId="38" fontId="33" fillId="2" borderId="425" xfId="0" applyNumberFormat="1" applyFont="1" applyFill="1" applyBorder="1" applyAlignment="1">
      <alignment horizontal="center" vertical="center"/>
    </xf>
    <xf numFmtId="0" fontId="130" fillId="16" borderId="130" xfId="0" applyFont="1" applyFill="1" applyBorder="1" applyAlignment="1">
      <alignment horizontal="center" vertical="center" wrapText="1"/>
    </xf>
    <xf numFmtId="4" fontId="0" fillId="0" borderId="0" xfId="0" applyNumberFormat="1"/>
    <xf numFmtId="165" fontId="0" fillId="35" borderId="268" xfId="1" applyNumberFormat="1" applyFont="1" applyFill="1" applyBorder="1" applyAlignment="1" applyProtection="1">
      <alignment vertical="center"/>
    </xf>
    <xf numFmtId="166" fontId="64" fillId="35" borderId="271" xfId="2" applyNumberFormat="1" applyFont="1" applyFill="1" applyBorder="1" applyAlignment="1" applyProtection="1">
      <alignment horizontal="center" vertical="center"/>
    </xf>
    <xf numFmtId="0" fontId="0" fillId="35" borderId="0" xfId="0" applyFill="1"/>
    <xf numFmtId="10" fontId="4" fillId="39" borderId="268" xfId="2" applyNumberFormat="1" applyFont="1" applyFill="1" applyBorder="1" applyAlignment="1" applyProtection="1">
      <alignment horizontal="center" vertical="center"/>
    </xf>
    <xf numFmtId="10" fontId="0" fillId="35" borderId="268" xfId="2" applyNumberFormat="1" applyFont="1" applyFill="1" applyBorder="1" applyAlignment="1" applyProtection="1">
      <alignment horizontal="center" vertical="center"/>
    </xf>
    <xf numFmtId="0" fontId="31" fillId="18" borderId="0" xfId="0" applyFont="1" applyFill="1" applyAlignment="1">
      <alignment horizontal="center" vertical="center"/>
    </xf>
    <xf numFmtId="10" fontId="0" fillId="0" borderId="0" xfId="2" applyNumberFormat="1" applyFont="1"/>
    <xf numFmtId="43" fontId="65" fillId="0" borderId="24" xfId="1" applyFont="1" applyFill="1" applyBorder="1" applyAlignment="1" applyProtection="1">
      <alignment horizontal="center" vertical="center"/>
    </xf>
    <xf numFmtId="0" fontId="83" fillId="35" borderId="320" xfId="0" applyFont="1" applyFill="1" applyBorder="1" applyAlignment="1">
      <alignment horizontal="center" vertical="center" wrapText="1"/>
    </xf>
    <xf numFmtId="167" fontId="68" fillId="35" borderId="295" xfId="0" applyNumberFormat="1" applyFont="1" applyFill="1" applyBorder="1" applyAlignment="1">
      <alignment horizontal="center" vertical="center" wrapText="1"/>
    </xf>
    <xf numFmtId="177" fontId="82" fillId="35" borderId="457" xfId="0" applyNumberFormat="1" applyFont="1" applyFill="1" applyBorder="1" applyAlignment="1">
      <alignment horizontal="center" vertical="center" wrapText="1"/>
    </xf>
    <xf numFmtId="0" fontId="83" fillId="35" borderId="321" xfId="0" applyFont="1" applyFill="1" applyBorder="1" applyAlignment="1">
      <alignment horizontal="center" vertical="center" wrapText="1"/>
    </xf>
    <xf numFmtId="167" fontId="68" fillId="35" borderId="298" xfId="0" applyNumberFormat="1" applyFont="1" applyFill="1" applyBorder="1" applyAlignment="1">
      <alignment horizontal="center" vertical="center" wrapText="1"/>
    </xf>
    <xf numFmtId="177" fontId="82" fillId="35" borderId="390" xfId="0" applyNumberFormat="1" applyFont="1" applyFill="1" applyBorder="1" applyAlignment="1">
      <alignment horizontal="center" vertical="center" wrapText="1"/>
    </xf>
    <xf numFmtId="0" fontId="0" fillId="2" borderId="181" xfId="0" applyFill="1" applyBorder="1" applyAlignment="1">
      <alignment vertical="center"/>
    </xf>
    <xf numFmtId="0" fontId="0" fillId="2" borderId="0" xfId="0" applyFill="1" applyAlignment="1">
      <alignment vertical="center"/>
    </xf>
    <xf numFmtId="0" fontId="0" fillId="2" borderId="366" xfId="0" applyFill="1" applyBorder="1" applyAlignment="1">
      <alignment vertical="center"/>
    </xf>
    <xf numFmtId="43" fontId="0" fillId="0" borderId="0" xfId="1" applyFont="1"/>
    <xf numFmtId="189" fontId="0" fillId="0" borderId="0" xfId="0" applyNumberFormat="1"/>
    <xf numFmtId="164" fontId="0" fillId="0" borderId="0" xfId="0" applyNumberFormat="1"/>
    <xf numFmtId="9" fontId="0" fillId="0" borderId="0" xfId="0" applyNumberFormat="1"/>
    <xf numFmtId="0" fontId="93" fillId="2" borderId="352" xfId="4" applyFont="1" applyFill="1" applyBorder="1" applyAlignment="1">
      <alignment horizontal="center" vertical="top"/>
    </xf>
    <xf numFmtId="0" fontId="88" fillId="13" borderId="349" xfId="4" applyFont="1" applyFill="1" applyBorder="1"/>
    <xf numFmtId="0" fontId="88" fillId="13" borderId="63" xfId="4" applyFont="1" applyFill="1" applyBorder="1"/>
    <xf numFmtId="0" fontId="90" fillId="0" borderId="0" xfId="4" applyFont="1"/>
    <xf numFmtId="0" fontId="58" fillId="13" borderId="64" xfId="11" applyFont="1" applyFill="1" applyBorder="1" applyAlignment="1">
      <alignment horizontal="center" vertical="center"/>
    </xf>
    <xf numFmtId="0" fontId="91" fillId="11" borderId="393" xfId="4" applyFont="1" applyFill="1" applyBorder="1" applyAlignment="1">
      <alignment vertical="center" wrapText="1"/>
    </xf>
    <xf numFmtId="0" fontId="88" fillId="11" borderId="399" xfId="4" applyFont="1" applyFill="1" applyBorder="1" applyAlignment="1">
      <alignment vertical="center"/>
    </xf>
    <xf numFmtId="0" fontId="88" fillId="0" borderId="3" xfId="4" applyFont="1" applyBorder="1"/>
    <xf numFmtId="0" fontId="88" fillId="0" borderId="398" xfId="4" applyFont="1" applyBorder="1" applyAlignment="1" applyProtection="1">
      <alignment vertical="center" wrapText="1"/>
      <protection locked="0"/>
    </xf>
    <xf numFmtId="0" fontId="93" fillId="0" borderId="0" xfId="4" applyFont="1"/>
    <xf numFmtId="0" fontId="95" fillId="0" borderId="0" xfId="4" applyFont="1"/>
    <xf numFmtId="0" fontId="90" fillId="13" borderId="0" xfId="4" applyFont="1" applyFill="1"/>
    <xf numFmtId="17" fontId="45" fillId="0" borderId="26" xfId="0" applyNumberFormat="1" applyFont="1" applyBorder="1" applyAlignment="1">
      <alignment horizontal="center" vertical="center" textRotation="90"/>
    </xf>
    <xf numFmtId="0" fontId="42" fillId="0" borderId="0" xfId="0" applyFont="1" applyAlignment="1">
      <alignment vertical="center"/>
    </xf>
    <xf numFmtId="43" fontId="0" fillId="0" borderId="0" xfId="1" applyFont="1" applyAlignment="1">
      <alignment vertical="center"/>
    </xf>
    <xf numFmtId="43" fontId="4" fillId="0" borderId="0" xfId="1" applyFont="1" applyAlignment="1">
      <alignment horizontal="center" vertical="center"/>
    </xf>
    <xf numFmtId="4" fontId="0" fillId="0" borderId="0" xfId="0" applyNumberFormat="1" applyAlignment="1">
      <alignment vertical="center"/>
    </xf>
    <xf numFmtId="10" fontId="0" fillId="0" borderId="0" xfId="0" applyNumberFormat="1"/>
    <xf numFmtId="1" fontId="9" fillId="0" borderId="0" xfId="0" applyNumberFormat="1" applyFont="1" applyAlignment="1">
      <alignment wrapText="1"/>
    </xf>
    <xf numFmtId="0" fontId="9"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10"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0" fontId="0" fillId="0" borderId="0" xfId="1" applyNumberFormat="1" applyFont="1"/>
    <xf numFmtId="174" fontId="134" fillId="0" borderId="0" xfId="4" applyNumberFormat="1" applyFont="1" applyAlignment="1">
      <alignment horizontal="center" vertical="center" wrapText="1"/>
    </xf>
    <xf numFmtId="190" fontId="135" fillId="0" borderId="0" xfId="0" applyNumberFormat="1" applyFont="1"/>
    <xf numFmtId="0" fontId="29" fillId="17" borderId="84" xfId="0" applyFont="1" applyFill="1" applyBorder="1" applyAlignment="1">
      <alignment horizontal="center" vertical="center"/>
    </xf>
    <xf numFmtId="0" fontId="29" fillId="17" borderId="120" xfId="0" applyFont="1" applyFill="1" applyBorder="1" applyAlignment="1">
      <alignment horizontal="center" vertical="center"/>
    </xf>
    <xf numFmtId="0" fontId="8" fillId="0" borderId="39"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45" xfId="0" applyFont="1" applyBorder="1" applyAlignment="1">
      <alignment horizontal="center" vertical="center" wrapText="1"/>
    </xf>
    <xf numFmtId="0" fontId="9" fillId="2" borderId="19" xfId="0" applyFont="1" applyFill="1" applyBorder="1" applyAlignment="1">
      <alignment horizontal="center" vertical="center"/>
    </xf>
    <xf numFmtId="170" fontId="9" fillId="0" borderId="19" xfId="0" applyNumberFormat="1" applyFont="1" applyBorder="1" applyAlignment="1" applyProtection="1">
      <alignment vertical="center"/>
      <protection locked="0"/>
    </xf>
    <xf numFmtId="170" fontId="9" fillId="2" borderId="20" xfId="0" applyNumberFormat="1" applyFont="1" applyFill="1" applyBorder="1" applyAlignment="1">
      <alignment vertical="center"/>
    </xf>
    <xf numFmtId="0" fontId="9" fillId="2" borderId="25" xfId="0" applyFont="1" applyFill="1" applyBorder="1" applyAlignment="1">
      <alignment horizontal="center" vertical="center"/>
    </xf>
    <xf numFmtId="0" fontId="9" fillId="4" borderId="26" xfId="0" applyFont="1" applyFill="1" applyBorder="1" applyAlignment="1" applyProtection="1">
      <alignment horizontal="center" vertical="center"/>
      <protection locked="0"/>
    </xf>
    <xf numFmtId="0" fontId="9" fillId="4" borderId="27" xfId="0" applyFont="1" applyFill="1" applyBorder="1" applyAlignment="1" applyProtection="1">
      <alignment horizontal="center" vertical="center"/>
      <protection locked="0"/>
    </xf>
    <xf numFmtId="170" fontId="9" fillId="0" borderId="26" xfId="0" applyNumberFormat="1" applyFont="1" applyBorder="1" applyAlignment="1" applyProtection="1">
      <alignment vertical="center"/>
      <protection locked="0"/>
    </xf>
    <xf numFmtId="170" fontId="9" fillId="2" borderId="28" xfId="0" applyNumberFormat="1" applyFont="1" applyFill="1" applyBorder="1" applyAlignment="1">
      <alignment vertical="center"/>
    </xf>
    <xf numFmtId="167" fontId="9" fillId="0" borderId="29" xfId="0" applyNumberFormat="1" applyFont="1" applyBorder="1" applyAlignment="1" applyProtection="1">
      <alignment horizontal="center" vertical="center"/>
      <protection locked="0"/>
    </xf>
    <xf numFmtId="167" fontId="9" fillId="0" borderId="27" xfId="0" applyNumberFormat="1" applyFont="1" applyBorder="1" applyAlignment="1" applyProtection="1">
      <alignment horizontal="center" vertical="center"/>
      <protection locked="0"/>
    </xf>
    <xf numFmtId="167" fontId="9" fillId="0" borderId="25" xfId="0" applyNumberFormat="1" applyFont="1" applyBorder="1" applyAlignment="1" applyProtection="1">
      <alignment horizontal="center" vertical="center"/>
      <protection locked="0"/>
    </xf>
    <xf numFmtId="0" fontId="9" fillId="0" borderId="26" xfId="0" applyFont="1" applyBorder="1" applyAlignment="1" applyProtection="1">
      <alignment horizontal="center" vertical="center"/>
      <protection locked="0"/>
    </xf>
    <xf numFmtId="167" fontId="9" fillId="0" borderId="26" xfId="0" applyNumberFormat="1" applyFont="1" applyBorder="1" applyAlignment="1" applyProtection="1">
      <alignment horizontal="center" vertical="center"/>
      <protection locked="0"/>
    </xf>
    <xf numFmtId="0" fontId="9" fillId="2" borderId="8" xfId="0" applyFont="1" applyFill="1" applyBorder="1" applyAlignment="1">
      <alignment horizontal="center" vertical="center"/>
    </xf>
    <xf numFmtId="167" fontId="9" fillId="0" borderId="30" xfId="0" applyNumberFormat="1" applyFont="1" applyBorder="1" applyAlignment="1" applyProtection="1">
      <alignment horizontal="center" vertical="center"/>
      <protection locked="0"/>
    </xf>
    <xf numFmtId="167" fontId="9" fillId="0" borderId="28" xfId="0" applyNumberFormat="1" applyFont="1" applyBorder="1" applyAlignment="1" applyProtection="1">
      <alignment horizontal="center" vertical="center"/>
      <protection locked="0"/>
    </xf>
    <xf numFmtId="0" fontId="9" fillId="2" borderId="31" xfId="0" applyFont="1" applyFill="1" applyBorder="1" applyAlignment="1">
      <alignment horizontal="center" vertical="center"/>
    </xf>
    <xf numFmtId="166" fontId="9" fillId="2" borderId="26" xfId="2" applyNumberFormat="1" applyFont="1" applyFill="1" applyBorder="1" applyAlignment="1">
      <alignment horizontal="center" vertical="center"/>
    </xf>
    <xf numFmtId="1" fontId="9" fillId="2" borderId="26" xfId="0" applyNumberFormat="1" applyFont="1" applyFill="1" applyBorder="1" applyAlignment="1">
      <alignment horizontal="center" vertical="center"/>
    </xf>
    <xf numFmtId="170" fontId="9" fillId="0" borderId="25" xfId="0" applyNumberFormat="1" applyFont="1" applyBorder="1" applyAlignment="1" applyProtection="1">
      <alignment vertical="center"/>
      <protection locked="0"/>
    </xf>
    <xf numFmtId="170" fontId="9" fillId="2" borderId="26" xfId="0" applyNumberFormat="1" applyFont="1" applyFill="1" applyBorder="1" applyAlignment="1">
      <alignment vertical="center"/>
    </xf>
    <xf numFmtId="0" fontId="9" fillId="2" borderId="438" xfId="0" applyFont="1" applyFill="1" applyBorder="1" applyAlignment="1">
      <alignment horizontal="center" vertical="center"/>
    </xf>
    <xf numFmtId="0" fontId="9" fillId="4" borderId="56" xfId="0" applyFont="1" applyFill="1" applyBorder="1" applyAlignment="1" applyProtection="1">
      <alignment horizontal="center" vertical="center"/>
      <protection locked="0"/>
    </xf>
    <xf numFmtId="0" fontId="9" fillId="4" borderId="439" xfId="0" applyFont="1" applyFill="1" applyBorder="1" applyAlignment="1" applyProtection="1">
      <alignment horizontal="center" vertical="center"/>
      <protection locked="0"/>
    </xf>
    <xf numFmtId="170" fontId="9" fillId="0" borderId="438" xfId="0" applyNumberFormat="1" applyFont="1" applyBorder="1" applyAlignment="1" applyProtection="1">
      <alignment vertical="center"/>
      <protection locked="0"/>
    </xf>
    <xf numFmtId="170" fontId="9" fillId="2" borderId="56" xfId="0" applyNumberFormat="1" applyFont="1" applyFill="1" applyBorder="1" applyAlignment="1">
      <alignment vertical="center"/>
    </xf>
    <xf numFmtId="170" fontId="9" fillId="0" borderId="56" xfId="0" applyNumberFormat="1" applyFont="1" applyBorder="1" applyAlignment="1" applyProtection="1">
      <alignment vertical="center"/>
      <protection locked="0"/>
    </xf>
    <xf numFmtId="167" fontId="9" fillId="0" borderId="122" xfId="0" applyNumberFormat="1" applyFont="1" applyBorder="1" applyAlignment="1" applyProtection="1">
      <alignment horizontal="center" vertical="center"/>
      <protection locked="0"/>
    </xf>
    <xf numFmtId="167" fontId="9" fillId="0" borderId="439" xfId="0" applyNumberFormat="1" applyFont="1" applyBorder="1" applyAlignment="1" applyProtection="1">
      <alignment horizontal="center" vertical="center"/>
      <protection locked="0"/>
    </xf>
    <xf numFmtId="167" fontId="9" fillId="0" borderId="438" xfId="0" applyNumberFormat="1" applyFont="1" applyBorder="1" applyAlignment="1" applyProtection="1">
      <alignment horizontal="center" vertical="center"/>
      <protection locked="0"/>
    </xf>
    <xf numFmtId="0" fontId="9" fillId="0" borderId="56" xfId="0" applyFont="1" applyBorder="1" applyAlignment="1" applyProtection="1">
      <alignment horizontal="center" vertical="center"/>
      <protection locked="0"/>
    </xf>
    <xf numFmtId="167" fontId="9" fillId="0" borderId="56" xfId="0" applyNumberFormat="1" applyFont="1" applyBorder="1" applyAlignment="1" applyProtection="1">
      <alignment horizontal="center" vertical="center"/>
      <protection locked="0"/>
    </xf>
    <xf numFmtId="0" fontId="9" fillId="2" borderId="440" xfId="0" applyFont="1" applyFill="1" applyBorder="1" applyAlignment="1">
      <alignment horizontal="center" vertical="center"/>
    </xf>
    <xf numFmtId="167" fontId="9" fillId="0" borderId="55" xfId="0" applyNumberFormat="1" applyFont="1" applyBorder="1" applyAlignment="1" applyProtection="1">
      <alignment horizontal="center" vertical="center"/>
      <protection locked="0"/>
    </xf>
    <xf numFmtId="167" fontId="9" fillId="0" borderId="54" xfId="0" applyNumberFormat="1" applyFont="1" applyBorder="1" applyAlignment="1" applyProtection="1">
      <alignment horizontal="center" vertical="center"/>
      <protection locked="0"/>
    </xf>
    <xf numFmtId="0" fontId="9" fillId="2" borderId="441" xfId="0" applyFont="1" applyFill="1" applyBorder="1" applyAlignment="1">
      <alignment horizontal="center" vertical="center"/>
    </xf>
    <xf numFmtId="166" fontId="9" fillId="2" borderId="56" xfId="2" applyNumberFormat="1" applyFont="1" applyFill="1" applyBorder="1" applyAlignment="1">
      <alignment horizontal="center" vertical="center"/>
    </xf>
    <xf numFmtId="1" fontId="9" fillId="2" borderId="56" xfId="0" applyNumberFormat="1" applyFont="1" applyFill="1" applyBorder="1" applyAlignment="1">
      <alignment horizontal="center" vertical="center"/>
    </xf>
    <xf numFmtId="0" fontId="9" fillId="19" borderId="32" xfId="0" applyFont="1" applyFill="1" applyBorder="1" applyAlignment="1">
      <alignment horizontal="center" vertical="center"/>
    </xf>
    <xf numFmtId="0" fontId="9" fillId="19" borderId="33" xfId="0" applyFont="1" applyFill="1" applyBorder="1" applyAlignment="1">
      <alignment vertical="center"/>
    </xf>
    <xf numFmtId="0" fontId="8" fillId="19" borderId="34" xfId="0" applyFont="1" applyFill="1" applyBorder="1" applyAlignment="1">
      <alignment horizontal="right" vertical="center"/>
    </xf>
    <xf numFmtId="170" fontId="9" fillId="19" borderId="32" xfId="0" applyNumberFormat="1" applyFont="1" applyFill="1" applyBorder="1" applyAlignment="1" applyProtection="1">
      <alignment vertical="center"/>
      <protection locked="0"/>
    </xf>
    <xf numFmtId="170" fontId="9" fillId="19" borderId="33" xfId="0" applyNumberFormat="1" applyFont="1" applyFill="1" applyBorder="1" applyAlignment="1">
      <alignment vertical="center"/>
    </xf>
    <xf numFmtId="170" fontId="9" fillId="19" borderId="33" xfId="0" applyNumberFormat="1" applyFont="1" applyFill="1" applyBorder="1" applyAlignment="1" applyProtection="1">
      <alignment vertical="center"/>
      <protection locked="0"/>
    </xf>
    <xf numFmtId="170" fontId="9" fillId="19" borderId="35" xfId="0" applyNumberFormat="1" applyFont="1" applyFill="1" applyBorder="1" applyAlignment="1">
      <alignment vertical="center"/>
    </xf>
    <xf numFmtId="167" fontId="9" fillId="19" borderId="36" xfId="0" applyNumberFormat="1" applyFont="1" applyFill="1" applyBorder="1" applyAlignment="1">
      <alignment horizontal="center" vertical="center"/>
    </xf>
    <xf numFmtId="167" fontId="9" fillId="19" borderId="34" xfId="0" applyNumberFormat="1" applyFont="1" applyFill="1" applyBorder="1" applyAlignment="1">
      <alignment horizontal="center" vertical="center"/>
    </xf>
    <xf numFmtId="167" fontId="9" fillId="19" borderId="32" xfId="0" applyNumberFormat="1" applyFont="1" applyFill="1" applyBorder="1" applyAlignment="1">
      <alignment horizontal="center" vertical="center"/>
    </xf>
    <xf numFmtId="0" fontId="9" fillId="19" borderId="33" xfId="0" applyFont="1" applyFill="1" applyBorder="1" applyAlignment="1">
      <alignment horizontal="center" vertical="center"/>
    </xf>
    <xf numFmtId="0" fontId="9" fillId="19" borderId="38" xfId="0" applyFont="1" applyFill="1" applyBorder="1" applyAlignment="1">
      <alignment horizontal="center" vertical="center"/>
    </xf>
    <xf numFmtId="0" fontId="9" fillId="19" borderId="34" xfId="0" applyFont="1" applyFill="1" applyBorder="1" applyAlignment="1">
      <alignment vertical="center"/>
    </xf>
    <xf numFmtId="167" fontId="9" fillId="19" borderId="37" xfId="0" applyNumberFormat="1" applyFont="1" applyFill="1" applyBorder="1" applyAlignment="1">
      <alignment horizontal="center" vertical="center"/>
    </xf>
    <xf numFmtId="0" fontId="9" fillId="19" borderId="35" xfId="0" applyFont="1" applyFill="1" applyBorder="1" applyAlignment="1">
      <alignment vertical="center"/>
    </xf>
    <xf numFmtId="166" fontId="9" fillId="19" borderId="33" xfId="2" applyNumberFormat="1" applyFont="1" applyFill="1" applyBorder="1" applyAlignment="1">
      <alignment horizontal="center" vertical="center"/>
    </xf>
    <xf numFmtId="1" fontId="9" fillId="19" borderId="33" xfId="0" applyNumberFormat="1" applyFont="1" applyFill="1" applyBorder="1" applyAlignment="1">
      <alignment horizontal="center" vertical="center"/>
    </xf>
    <xf numFmtId="4" fontId="4" fillId="0" borderId="0" xfId="0" applyNumberFormat="1" applyFont="1" applyAlignment="1">
      <alignment horizontal="center"/>
    </xf>
    <xf numFmtId="164" fontId="0" fillId="0" borderId="0" xfId="0" applyNumberFormat="1" applyAlignment="1">
      <alignment vertical="center"/>
    </xf>
    <xf numFmtId="43" fontId="0" fillId="0" borderId="0" xfId="0" applyNumberFormat="1" applyAlignment="1">
      <alignment vertical="center"/>
    </xf>
    <xf numFmtId="168" fontId="4" fillId="0" borderId="0" xfId="0" applyNumberFormat="1" applyFont="1" applyAlignment="1">
      <alignment horizontal="left" indent="1"/>
    </xf>
    <xf numFmtId="168" fontId="4" fillId="0" borderId="0" xfId="0" applyNumberFormat="1" applyFont="1" applyAlignment="1">
      <alignment vertical="center"/>
    </xf>
    <xf numFmtId="168" fontId="4" fillId="0" borderId="0" xfId="0" applyNumberFormat="1" applyFont="1" applyAlignment="1">
      <alignment horizontal="center" vertical="center" wrapText="1"/>
    </xf>
    <xf numFmtId="168" fontId="4" fillId="0" borderId="0" xfId="0" applyNumberFormat="1" applyFont="1" applyAlignment="1">
      <alignment horizontal="center"/>
    </xf>
    <xf numFmtId="165" fontId="35" fillId="16" borderId="61" xfId="27" applyNumberFormat="1" applyFont="1" applyFill="1" applyBorder="1"/>
    <xf numFmtId="0" fontId="35" fillId="16" borderId="69" xfId="0" applyFont="1" applyFill="1" applyBorder="1" applyAlignment="1">
      <alignment horizontal="centerContinuous"/>
    </xf>
    <xf numFmtId="0" fontId="24" fillId="16" borderId="70" xfId="0" applyFont="1" applyFill="1" applyBorder="1" applyAlignment="1">
      <alignment horizontal="center" vertical="center" wrapText="1"/>
    </xf>
    <xf numFmtId="165" fontId="0" fillId="0" borderId="0" xfId="0" applyNumberFormat="1"/>
    <xf numFmtId="0" fontId="0" fillId="0" borderId="71" xfId="0" applyBorder="1"/>
    <xf numFmtId="171" fontId="0" fillId="0" borderId="104" xfId="0" applyNumberFormat="1" applyBorder="1" applyAlignment="1">
      <alignment horizontal="center" vertical="center"/>
    </xf>
    <xf numFmtId="0" fontId="39" fillId="16" borderId="72" xfId="0" applyFont="1" applyFill="1" applyBorder="1" applyAlignment="1">
      <alignment horizontal="center" vertical="center" wrapText="1"/>
    </xf>
    <xf numFmtId="9" fontId="0" fillId="2" borderId="0" xfId="2" applyFont="1" applyFill="1" applyAlignment="1">
      <alignment vertical="center"/>
    </xf>
    <xf numFmtId="0" fontId="4" fillId="0" borderId="486" xfId="0" applyFont="1" applyBorder="1" applyAlignment="1">
      <alignment horizontal="center" vertical="center"/>
    </xf>
    <xf numFmtId="15" fontId="38" fillId="0" borderId="487" xfId="0" applyNumberFormat="1" applyFont="1" applyBorder="1" applyAlignment="1">
      <alignment horizontal="center" vertical="center"/>
    </xf>
    <xf numFmtId="0" fontId="4" fillId="0" borderId="487" xfId="0" applyFont="1" applyBorder="1"/>
    <xf numFmtId="0" fontId="4" fillId="0" borderId="489" xfId="0" applyFont="1" applyBorder="1" applyAlignment="1">
      <alignment horizontal="center" vertical="center"/>
    </xf>
    <xf numFmtId="0" fontId="4" fillId="0" borderId="490" xfId="0" applyFont="1" applyBorder="1"/>
    <xf numFmtId="0" fontId="0" fillId="0" borderId="487" xfId="0" applyBorder="1" applyAlignment="1">
      <alignment horizontal="center"/>
    </xf>
    <xf numFmtId="0" fontId="0" fillId="0" borderId="488" xfId="0" applyBorder="1" applyAlignment="1">
      <alignment horizontal="center"/>
    </xf>
    <xf numFmtId="0" fontId="0" fillId="0" borderId="490" xfId="0" applyBorder="1" applyAlignment="1">
      <alignment horizontal="center"/>
    </xf>
    <xf numFmtId="0" fontId="0" fillId="0" borderId="491" xfId="0" applyBorder="1" applyAlignment="1">
      <alignment horizontal="center"/>
    </xf>
    <xf numFmtId="0" fontId="4" fillId="0" borderId="486" xfId="0" applyFont="1" applyBorder="1" applyAlignment="1">
      <alignment horizontal="center"/>
    </xf>
    <xf numFmtId="15" fontId="38" fillId="0" borderId="487" xfId="0" applyNumberFormat="1" applyFont="1" applyBorder="1" applyAlignment="1">
      <alignment horizontal="center"/>
    </xf>
    <xf numFmtId="0" fontId="4" fillId="0" borderId="489" xfId="0" applyFont="1" applyBorder="1" applyAlignment="1">
      <alignment horizontal="center"/>
    </xf>
    <xf numFmtId="0" fontId="23" fillId="14" borderId="494" xfId="0" applyFont="1" applyFill="1" applyBorder="1" applyAlignment="1">
      <alignment horizontal="center" vertical="center" wrapText="1"/>
    </xf>
    <xf numFmtId="0" fontId="23" fillId="14" borderId="224" xfId="0" applyFont="1" applyFill="1" applyBorder="1" applyAlignment="1">
      <alignment horizontal="center" vertical="center" wrapText="1"/>
    </xf>
    <xf numFmtId="0" fontId="23" fillId="14" borderId="495" xfId="0" applyFont="1" applyFill="1" applyBorder="1" applyAlignment="1">
      <alignment horizontal="center" vertical="center" wrapText="1"/>
    </xf>
    <xf numFmtId="167" fontId="28" fillId="13" borderId="496" xfId="0" applyNumberFormat="1" applyFont="1" applyFill="1" applyBorder="1" applyAlignment="1">
      <alignment horizontal="center" vertical="center" wrapText="1"/>
    </xf>
    <xf numFmtId="40" fontId="0" fillId="0" borderId="0" xfId="0" applyNumberFormat="1"/>
    <xf numFmtId="172" fontId="9" fillId="4" borderId="0" xfId="0" applyNumberFormat="1" applyFont="1" applyFill="1"/>
    <xf numFmtId="15" fontId="0" fillId="0" borderId="223" xfId="0" applyNumberFormat="1" applyBorder="1" applyAlignment="1">
      <alignment horizontal="center"/>
    </xf>
    <xf numFmtId="15" fontId="0" fillId="0" borderId="356" xfId="0" applyNumberFormat="1" applyBorder="1" applyAlignment="1">
      <alignment horizontal="center"/>
    </xf>
    <xf numFmtId="0" fontId="43" fillId="0" borderId="120" xfId="0" applyFont="1" applyBorder="1" applyAlignment="1">
      <alignment horizontal="center"/>
    </xf>
    <xf numFmtId="0" fontId="43" fillId="0" borderId="123" xfId="0" applyFont="1" applyBorder="1" applyAlignment="1">
      <alignment horizontal="center"/>
    </xf>
    <xf numFmtId="15" fontId="0" fillId="0" borderId="64" xfId="0" applyNumberFormat="1" applyBorder="1" applyAlignment="1">
      <alignment horizontal="center"/>
    </xf>
    <xf numFmtId="0" fontId="0" fillId="0" borderId="223" xfId="0" applyBorder="1" applyAlignment="1">
      <alignment horizontal="center"/>
    </xf>
    <xf numFmtId="15" fontId="0" fillId="0" borderId="354" xfId="0" applyNumberFormat="1" applyBorder="1" applyAlignment="1">
      <alignment horizontal="center"/>
    </xf>
    <xf numFmtId="165" fontId="0" fillId="0" borderId="268" xfId="1" applyNumberFormat="1" applyFont="1" applyFill="1" applyBorder="1" applyAlignment="1" applyProtection="1">
      <alignment vertical="center"/>
    </xf>
    <xf numFmtId="165" fontId="0" fillId="0" borderId="476" xfId="1" applyNumberFormat="1" applyFont="1" applyFill="1" applyBorder="1" applyAlignment="1" applyProtection="1">
      <alignment vertical="center"/>
    </xf>
    <xf numFmtId="0" fontId="137" fillId="0" borderId="0" xfId="0" applyFont="1"/>
    <xf numFmtId="10" fontId="137" fillId="0" borderId="0" xfId="2" applyNumberFormat="1" applyFont="1"/>
    <xf numFmtId="165" fontId="137" fillId="0" borderId="0" xfId="0" applyNumberFormat="1" applyFont="1"/>
    <xf numFmtId="43" fontId="137" fillId="0" borderId="0" xfId="1" applyFont="1"/>
    <xf numFmtId="43" fontId="137" fillId="0" borderId="0" xfId="0" applyNumberFormat="1" applyFont="1"/>
    <xf numFmtId="10" fontId="137" fillId="0" borderId="0" xfId="0" applyNumberFormat="1" applyFont="1"/>
    <xf numFmtId="165" fontId="137" fillId="0" borderId="0" xfId="2" applyNumberFormat="1" applyFont="1"/>
    <xf numFmtId="10" fontId="137" fillId="0" borderId="0" xfId="1" applyNumberFormat="1" applyFont="1"/>
    <xf numFmtId="0" fontId="133" fillId="0" borderId="0" xfId="0" applyFont="1" applyAlignment="1">
      <alignment horizontal="center" vertical="center" wrapText="1"/>
    </xf>
    <xf numFmtId="0" fontId="133" fillId="0" borderId="500" xfId="0" applyFont="1" applyBorder="1" applyAlignment="1">
      <alignment horizontal="left" vertical="center" wrapText="1"/>
    </xf>
    <xf numFmtId="0" fontId="133" fillId="0" borderId="498" xfId="0" applyFont="1" applyBorder="1" applyAlignment="1">
      <alignment horizontal="left" vertical="center" wrapText="1"/>
    </xf>
    <xf numFmtId="0" fontId="133" fillId="0" borderId="498" xfId="0" applyFont="1" applyBorder="1" applyAlignment="1">
      <alignment horizontal="center" vertical="center"/>
    </xf>
    <xf numFmtId="0" fontId="133" fillId="0" borderId="498" xfId="0" applyFont="1" applyBorder="1" applyAlignment="1">
      <alignment horizontal="center" vertical="center" wrapText="1"/>
    </xf>
    <xf numFmtId="43" fontId="133" fillId="0" borderId="498" xfId="1" applyFont="1" applyFill="1" applyBorder="1" applyAlignment="1">
      <alignment horizontal="center" vertical="center" wrapText="1"/>
    </xf>
    <xf numFmtId="43" fontId="133" fillId="0" borderId="499" xfId="1" applyFont="1" applyFill="1" applyBorder="1" applyAlignment="1">
      <alignment horizontal="center" vertical="center" wrapText="1"/>
    </xf>
    <xf numFmtId="0" fontId="133" fillId="19" borderId="84" xfId="0" applyFont="1" applyFill="1" applyBorder="1" applyAlignment="1">
      <alignment horizontal="center" vertical="center" wrapText="1"/>
    </xf>
    <xf numFmtId="0" fontId="133" fillId="19" borderId="84" xfId="0" applyFont="1" applyFill="1" applyBorder="1" applyAlignment="1">
      <alignment horizontal="center" vertical="center"/>
    </xf>
    <xf numFmtId="0" fontId="138" fillId="41" borderId="503" xfId="0" applyFont="1" applyFill="1" applyBorder="1" applyAlignment="1">
      <alignment horizontal="center" vertical="center"/>
    </xf>
    <xf numFmtId="0" fontId="138" fillId="41" borderId="503" xfId="0" applyFont="1" applyFill="1" applyBorder="1" applyAlignment="1">
      <alignment horizontal="center" vertical="center" wrapText="1"/>
    </xf>
    <xf numFmtId="43" fontId="138" fillId="41" borderId="31" xfId="0" applyNumberFormat="1" applyFont="1" applyFill="1" applyBorder="1" applyAlignment="1">
      <alignment horizontal="center" vertical="center" wrapText="1"/>
    </xf>
    <xf numFmtId="0" fontId="139" fillId="0" borderId="0" xfId="0" applyFont="1" applyAlignment="1">
      <alignment horizontal="center" vertical="center" wrapText="1"/>
    </xf>
    <xf numFmtId="0" fontId="90" fillId="0" borderId="468" xfId="43" applyFont="1" applyBorder="1" applyAlignment="1">
      <alignment horizontal="center" vertical="center" wrapText="1"/>
    </xf>
    <xf numFmtId="43" fontId="90" fillId="9" borderId="468" xfId="1" applyFont="1" applyFill="1" applyBorder="1" applyAlignment="1">
      <alignment horizontal="center" vertical="center" wrapText="1"/>
    </xf>
    <xf numFmtId="43" fontId="139" fillId="9" borderId="31" xfId="1" applyFont="1" applyFill="1" applyBorder="1" applyAlignment="1">
      <alignment horizontal="center" vertical="center" wrapText="1"/>
    </xf>
    <xf numFmtId="0" fontId="139" fillId="11" borderId="468" xfId="0" applyFont="1" applyFill="1" applyBorder="1" applyAlignment="1">
      <alignment horizontal="center" vertical="center"/>
    </xf>
    <xf numFmtId="0" fontId="90" fillId="11" borderId="468" xfId="0" applyFont="1" applyFill="1" applyBorder="1" applyAlignment="1">
      <alignment horizontal="left" vertical="center" wrapText="1"/>
    </xf>
    <xf numFmtId="0" fontId="90" fillId="11" borderId="468" xfId="43" applyFont="1" applyFill="1" applyBorder="1" applyAlignment="1">
      <alignment horizontal="center" vertical="center" wrapText="1"/>
    </xf>
    <xf numFmtId="0" fontId="139" fillId="0" borderId="0" xfId="0" applyFont="1" applyAlignment="1">
      <alignment horizontal="left" vertical="center" wrapText="1"/>
    </xf>
    <xf numFmtId="0" fontId="139" fillId="0" borderId="0" xfId="0" applyFont="1" applyAlignment="1">
      <alignment horizontal="center" vertical="center"/>
    </xf>
    <xf numFmtId="43" fontId="139" fillId="9" borderId="0" xfId="1" applyFont="1" applyFill="1" applyAlignment="1">
      <alignment horizontal="center" vertical="center" wrapText="1"/>
    </xf>
    <xf numFmtId="165" fontId="0" fillId="11" borderId="26" xfId="1" applyNumberFormat="1" applyFont="1" applyFill="1" applyBorder="1" applyAlignment="1">
      <alignment horizontal="center" vertical="center"/>
    </xf>
    <xf numFmtId="165" fontId="0" fillId="11" borderId="20" xfId="1" applyNumberFormat="1" applyFont="1" applyFill="1" applyBorder="1" applyAlignment="1">
      <alignment horizontal="center" vertical="center"/>
    </xf>
    <xf numFmtId="165" fontId="0" fillId="11" borderId="48" xfId="1" applyNumberFormat="1" applyFont="1" applyFill="1" applyBorder="1" applyAlignment="1">
      <alignment horizontal="center" vertical="center"/>
    </xf>
    <xf numFmtId="165" fontId="0" fillId="11" borderId="61" xfId="1" applyNumberFormat="1" applyFont="1" applyFill="1" applyBorder="1" applyAlignment="1">
      <alignment horizontal="center" vertical="center"/>
    </xf>
    <xf numFmtId="165" fontId="0" fillId="11" borderId="98" xfId="1" applyNumberFormat="1" applyFont="1" applyFill="1" applyBorder="1" applyAlignment="1">
      <alignment horizontal="center" vertical="center"/>
    </xf>
    <xf numFmtId="165" fontId="0" fillId="11" borderId="62" xfId="1" applyNumberFormat="1" applyFont="1" applyFill="1" applyBorder="1" applyAlignment="1">
      <alignment horizontal="center" vertical="center"/>
    </xf>
    <xf numFmtId="165" fontId="0" fillId="11" borderId="20" xfId="1" applyNumberFormat="1" applyFont="1" applyFill="1" applyBorder="1"/>
    <xf numFmtId="165" fontId="0" fillId="11" borderId="26" xfId="1" applyNumberFormat="1" applyFont="1" applyFill="1" applyBorder="1"/>
    <xf numFmtId="0" fontId="9" fillId="4" borderId="20" xfId="0" applyFont="1" applyFill="1" applyBorder="1" applyAlignment="1" applyProtection="1">
      <alignment horizontal="center"/>
      <protection locked="0"/>
    </xf>
    <xf numFmtId="191" fontId="9" fillId="4" borderId="21" xfId="0" applyNumberFormat="1" applyFont="1" applyFill="1" applyBorder="1" applyAlignment="1" applyProtection="1">
      <alignment horizontal="center"/>
      <protection locked="0"/>
    </xf>
    <xf numFmtId="170" fontId="9" fillId="0" borderId="19" xfId="0" applyNumberFormat="1" applyFont="1" applyBorder="1" applyProtection="1">
      <protection locked="0"/>
    </xf>
    <xf numFmtId="170" fontId="9" fillId="2" borderId="20" xfId="0" applyNumberFormat="1" applyFont="1" applyFill="1" applyBorder="1"/>
    <xf numFmtId="170" fontId="9" fillId="0" borderId="20" xfId="0" applyNumberFormat="1" applyFont="1" applyBorder="1" applyProtection="1">
      <protection locked="0"/>
    </xf>
    <xf numFmtId="170" fontId="9" fillId="2" borderId="28" xfId="0" applyNumberFormat="1" applyFont="1" applyFill="1" applyBorder="1"/>
    <xf numFmtId="167" fontId="9" fillId="0" borderId="23" xfId="0" applyNumberFormat="1" applyFont="1" applyBorder="1" applyAlignment="1" applyProtection="1">
      <alignment horizontal="center"/>
      <protection locked="0"/>
    </xf>
    <xf numFmtId="167" fontId="9" fillId="0" borderId="21" xfId="0" applyNumberFormat="1" applyFont="1" applyBorder="1" applyAlignment="1" applyProtection="1">
      <alignment horizontal="center"/>
      <protection locked="0"/>
    </xf>
    <xf numFmtId="167" fontId="9" fillId="0" borderId="19" xfId="0" applyNumberFormat="1" applyFont="1" applyBorder="1" applyAlignment="1" applyProtection="1">
      <alignment horizontal="center"/>
      <protection locked="0"/>
    </xf>
    <xf numFmtId="0" fontId="9" fillId="0" borderId="20" xfId="0" applyFont="1" applyBorder="1" applyAlignment="1" applyProtection="1">
      <alignment horizontal="center"/>
      <protection locked="0"/>
    </xf>
    <xf numFmtId="167" fontId="9" fillId="0" borderId="20" xfId="0" applyNumberFormat="1" applyFont="1" applyBorder="1" applyAlignment="1" applyProtection="1">
      <alignment horizontal="center"/>
      <protection locked="0"/>
    </xf>
    <xf numFmtId="0" fontId="9" fillId="2" borderId="8" xfId="0" applyFont="1" applyFill="1" applyBorder="1" applyAlignment="1">
      <alignment horizontal="center"/>
    </xf>
    <xf numFmtId="0" fontId="9" fillId="0" borderId="22" xfId="0" applyFont="1" applyBorder="1" applyAlignment="1" applyProtection="1">
      <alignment horizontal="center"/>
      <protection locked="0"/>
    </xf>
    <xf numFmtId="167" fontId="9" fillId="0" borderId="24" xfId="0" applyNumberFormat="1" applyFont="1" applyBorder="1" applyAlignment="1" applyProtection="1">
      <alignment horizontal="center"/>
      <protection locked="0"/>
    </xf>
    <xf numFmtId="0" fontId="9" fillId="2" borderId="506" xfId="0" applyFont="1" applyFill="1" applyBorder="1" applyAlignment="1">
      <alignment horizontal="center"/>
    </xf>
    <xf numFmtId="166" fontId="9" fillId="2" borderId="26" xfId="2" applyNumberFormat="1" applyFont="1" applyFill="1" applyBorder="1" applyAlignment="1">
      <alignment horizontal="center"/>
    </xf>
    <xf numFmtId="1" fontId="9" fillId="2" borderId="20" xfId="0" applyNumberFormat="1" applyFont="1" applyFill="1" applyBorder="1" applyAlignment="1">
      <alignment horizontal="center"/>
    </xf>
    <xf numFmtId="170" fontId="9" fillId="2" borderId="22" xfId="0" applyNumberFormat="1" applyFont="1" applyFill="1" applyBorder="1"/>
    <xf numFmtId="0" fontId="9" fillId="4" borderId="26" xfId="0" applyFont="1" applyFill="1" applyBorder="1" applyAlignment="1" applyProtection="1">
      <alignment horizontal="center"/>
      <protection locked="0"/>
    </xf>
    <xf numFmtId="167" fontId="9" fillId="0" borderId="29" xfId="0" applyNumberFormat="1" applyFont="1" applyBorder="1" applyAlignment="1" applyProtection="1">
      <alignment horizontal="center"/>
      <protection locked="0"/>
    </xf>
    <xf numFmtId="167" fontId="9" fillId="0" borderId="25" xfId="0" applyNumberFormat="1" applyFont="1" applyBorder="1" applyAlignment="1" applyProtection="1">
      <alignment horizontal="center"/>
      <protection locked="0"/>
    </xf>
    <xf numFmtId="0" fontId="0" fillId="0" borderId="501" xfId="0" applyBorder="1" applyAlignment="1">
      <alignment horizontal="center" vertical="center"/>
    </xf>
    <xf numFmtId="170" fontId="9" fillId="0" borderId="26" xfId="0" applyNumberFormat="1" applyFont="1" applyBorder="1" applyProtection="1">
      <protection locked="0"/>
    </xf>
    <xf numFmtId="167" fontId="9" fillId="0" borderId="26" xfId="0" applyNumberFormat="1" applyFont="1" applyBorder="1" applyAlignment="1" applyProtection="1">
      <alignment horizontal="center"/>
      <protection locked="0"/>
    </xf>
    <xf numFmtId="0" fontId="23" fillId="14" borderId="0" xfId="0" applyFont="1" applyFill="1" applyAlignment="1">
      <alignment horizontal="center" vertical="center" wrapText="1"/>
    </xf>
    <xf numFmtId="1" fontId="9" fillId="0" borderId="0" xfId="0" applyNumberFormat="1" applyFont="1"/>
    <xf numFmtId="0" fontId="26" fillId="13" borderId="507" xfId="0" quotePrefix="1" applyFont="1" applyFill="1" applyBorder="1" applyAlignment="1">
      <alignment horizontal="center" vertical="center" wrapText="1"/>
    </xf>
    <xf numFmtId="167" fontId="54" fillId="13" borderId="509" xfId="0" applyNumberFormat="1" applyFont="1" applyFill="1" applyBorder="1" applyAlignment="1">
      <alignment horizontal="center" vertical="center" wrapText="1"/>
    </xf>
    <xf numFmtId="177" fontId="26" fillId="13" borderId="508" xfId="0" applyNumberFormat="1" applyFont="1" applyFill="1" applyBorder="1" applyAlignment="1">
      <alignment horizontal="center" vertical="center" wrapText="1"/>
    </xf>
    <xf numFmtId="1" fontId="0" fillId="0" borderId="0" xfId="0" applyNumberFormat="1" applyAlignment="1">
      <alignment vertical="center" wrapText="1"/>
    </xf>
    <xf numFmtId="167" fontId="28" fillId="13" borderId="496" xfId="0" applyNumberFormat="1" applyFont="1" applyFill="1" applyBorder="1" applyAlignment="1">
      <alignment horizontal="left" vertical="center" wrapText="1"/>
    </xf>
    <xf numFmtId="192" fontId="0" fillId="0" borderId="0" xfId="0" applyNumberFormat="1"/>
    <xf numFmtId="38" fontId="0" fillId="0" borderId="0" xfId="0" applyNumberFormat="1"/>
    <xf numFmtId="43" fontId="0" fillId="0" borderId="511" xfId="1" applyFont="1" applyBorder="1" applyAlignment="1">
      <alignment vertical="center"/>
    </xf>
    <xf numFmtId="172" fontId="0" fillId="0" borderId="0" xfId="0" applyNumberFormat="1"/>
    <xf numFmtId="165" fontId="0" fillId="0" borderId="0" xfId="0" applyNumberFormat="1" applyAlignment="1">
      <alignment horizontal="center"/>
    </xf>
    <xf numFmtId="0" fontId="139" fillId="11" borderId="505" xfId="0" applyFont="1" applyFill="1" applyBorder="1" applyAlignment="1">
      <alignment horizontal="left" vertical="center"/>
    </xf>
    <xf numFmtId="43" fontId="90" fillId="9" borderId="505" xfId="1" applyFont="1" applyFill="1" applyBorder="1" applyAlignment="1">
      <alignment horizontal="center" vertical="center" wrapText="1"/>
    </xf>
    <xf numFmtId="167" fontId="9" fillId="11" borderId="22" xfId="0" applyNumberFormat="1" applyFont="1" applyFill="1" applyBorder="1" applyAlignment="1" applyProtection="1">
      <alignment horizontal="center"/>
      <protection locked="0"/>
    </xf>
    <xf numFmtId="193" fontId="0" fillId="0" borderId="0" xfId="0" applyNumberFormat="1"/>
    <xf numFmtId="43" fontId="139" fillId="19" borderId="424" xfId="1" applyFont="1" applyFill="1" applyBorder="1" applyAlignment="1">
      <alignment horizontal="center" vertical="center" wrapText="1"/>
    </xf>
    <xf numFmtId="1" fontId="0" fillId="0" borderId="0" xfId="0" applyNumberFormat="1" applyAlignment="1">
      <alignment vertical="center"/>
    </xf>
    <xf numFmtId="1" fontId="71" fillId="0" borderId="0" xfId="0" applyNumberFormat="1" applyFont="1" applyAlignment="1">
      <alignment vertical="center"/>
    </xf>
    <xf numFmtId="3" fontId="0" fillId="0" borderId="502" xfId="0" quotePrefix="1" applyNumberFormat="1" applyBorder="1" applyAlignment="1">
      <alignment horizontal="center" vertical="center"/>
    </xf>
    <xf numFmtId="194" fontId="0" fillId="0" borderId="0" xfId="0" applyNumberFormat="1"/>
    <xf numFmtId="0" fontId="70" fillId="25" borderId="514" xfId="0" applyFont="1" applyFill="1" applyBorder="1" applyAlignment="1">
      <alignment horizontal="centerContinuous" vertical="center"/>
    </xf>
    <xf numFmtId="0" fontId="85" fillId="25" borderId="515" xfId="0" applyFont="1" applyFill="1" applyBorder="1" applyAlignment="1">
      <alignment horizontal="centerContinuous" vertical="center" wrapText="1"/>
    </xf>
    <xf numFmtId="0" fontId="70" fillId="25" borderId="515" xfId="0" applyFont="1" applyFill="1" applyBorder="1" applyAlignment="1">
      <alignment horizontal="centerContinuous" vertical="center"/>
    </xf>
    <xf numFmtId="0" fontId="70" fillId="25" borderId="57" xfId="0" applyFont="1" applyFill="1" applyBorder="1" applyAlignment="1">
      <alignment horizontal="centerContinuous" vertical="center"/>
    </xf>
    <xf numFmtId="0" fontId="67" fillId="14" borderId="0" xfId="0" applyFont="1" applyFill="1" applyAlignment="1">
      <alignment horizontal="center" vertical="center" wrapText="1"/>
    </xf>
    <xf numFmtId="0" fontId="67" fillId="14" borderId="519" xfId="0" applyFont="1" applyFill="1" applyBorder="1" applyAlignment="1">
      <alignment horizontal="center" vertical="center" wrapText="1"/>
    </xf>
    <xf numFmtId="0" fontId="4" fillId="39" borderId="0" xfId="0" applyFont="1" applyFill="1"/>
    <xf numFmtId="0" fontId="41" fillId="31" borderId="523" xfId="0" applyFont="1" applyFill="1" applyBorder="1" applyAlignment="1">
      <alignment horizontal="center" vertical="center"/>
    </xf>
    <xf numFmtId="0" fontId="41" fillId="31" borderId="524" xfId="0" applyFont="1" applyFill="1" applyBorder="1" applyAlignment="1">
      <alignment horizontal="center" vertical="center"/>
    </xf>
    <xf numFmtId="165" fontId="41" fillId="31" borderId="525" xfId="0" applyNumberFormat="1" applyFont="1" applyFill="1" applyBorder="1" applyAlignment="1">
      <alignment vertical="center"/>
    </xf>
    <xf numFmtId="9" fontId="41" fillId="31" borderId="525" xfId="2" applyFont="1" applyFill="1" applyBorder="1" applyAlignment="1">
      <alignment horizontal="center" vertical="center"/>
    </xf>
    <xf numFmtId="170" fontId="9" fillId="19" borderId="420" xfId="0" applyNumberFormat="1" applyFont="1" applyFill="1" applyBorder="1" applyAlignment="1" applyProtection="1">
      <alignment vertical="center"/>
      <protection locked="0"/>
    </xf>
    <xf numFmtId="9" fontId="0" fillId="0" borderId="0" xfId="2" applyFont="1"/>
    <xf numFmtId="43" fontId="139" fillId="9" borderId="441" xfId="1" applyFont="1" applyFill="1" applyBorder="1" applyAlignment="1">
      <alignment horizontal="center" vertical="center" wrapText="1"/>
    </xf>
    <xf numFmtId="10" fontId="0" fillId="0" borderId="487" xfId="2" applyNumberFormat="1" applyFont="1" applyBorder="1" applyAlignment="1">
      <alignment horizontal="center"/>
    </xf>
    <xf numFmtId="10" fontId="0" fillId="0" borderId="490" xfId="2" applyNumberFormat="1" applyFont="1" applyBorder="1" applyAlignment="1">
      <alignment horizontal="center"/>
    </xf>
    <xf numFmtId="0" fontId="4" fillId="43" borderId="487" xfId="0" applyFont="1" applyFill="1" applyBorder="1"/>
    <xf numFmtId="15" fontId="38" fillId="43" borderId="484" xfId="0" applyNumberFormat="1" applyFont="1" applyFill="1" applyBorder="1" applyAlignment="1">
      <alignment horizontal="center" vertical="center"/>
    </xf>
    <xf numFmtId="0" fontId="38" fillId="43" borderId="484" xfId="0" applyFont="1" applyFill="1" applyBorder="1" applyAlignment="1">
      <alignment horizontal="center" vertical="center"/>
    </xf>
    <xf numFmtId="10" fontId="38" fillId="43" borderId="484" xfId="2" applyNumberFormat="1" applyFont="1" applyFill="1" applyBorder="1" applyAlignment="1">
      <alignment horizontal="center" vertical="center"/>
    </xf>
    <xf numFmtId="0" fontId="38" fillId="43" borderId="485" xfId="0" applyFont="1" applyFill="1" applyBorder="1" applyAlignment="1">
      <alignment horizontal="center" vertical="center"/>
    </xf>
    <xf numFmtId="0" fontId="4" fillId="43" borderId="486" xfId="0" applyFont="1" applyFill="1" applyBorder="1" applyAlignment="1">
      <alignment horizontal="center" vertical="center"/>
    </xf>
    <xf numFmtId="15" fontId="38" fillId="43" borderId="487" xfId="0" applyNumberFormat="1" applyFont="1" applyFill="1" applyBorder="1" applyAlignment="1">
      <alignment horizontal="center" vertical="center"/>
    </xf>
    <xf numFmtId="0" fontId="38" fillId="43" borderId="487" xfId="0" applyFont="1" applyFill="1" applyBorder="1" applyAlignment="1">
      <alignment horizontal="center" vertical="center"/>
    </xf>
    <xf numFmtId="10" fontId="38" fillId="43" borderId="487" xfId="2" applyNumberFormat="1" applyFont="1" applyFill="1" applyBorder="1" applyAlignment="1">
      <alignment horizontal="center" vertical="center"/>
    </xf>
    <xf numFmtId="0" fontId="0" fillId="43" borderId="487" xfId="0" applyFill="1" applyBorder="1" applyAlignment="1">
      <alignment horizontal="center"/>
    </xf>
    <xf numFmtId="0" fontId="0" fillId="43" borderId="488" xfId="0" applyFill="1" applyBorder="1" applyAlignment="1">
      <alignment horizontal="center"/>
    </xf>
    <xf numFmtId="10" fontId="0" fillId="43" borderId="487" xfId="2" applyNumberFormat="1" applyFont="1" applyFill="1" applyBorder="1" applyAlignment="1">
      <alignment horizontal="center"/>
    </xf>
    <xf numFmtId="15" fontId="0" fillId="43" borderId="487" xfId="0" applyNumberFormat="1" applyFill="1" applyBorder="1" applyAlignment="1">
      <alignment horizontal="center"/>
    </xf>
    <xf numFmtId="15" fontId="38" fillId="43" borderId="484" xfId="0" applyNumberFormat="1" applyFont="1" applyFill="1" applyBorder="1" applyAlignment="1">
      <alignment horizontal="center"/>
    </xf>
    <xf numFmtId="15" fontId="38" fillId="43" borderId="487" xfId="0" applyNumberFormat="1" applyFont="1" applyFill="1" applyBorder="1" applyAlignment="1">
      <alignment horizontal="center"/>
    </xf>
    <xf numFmtId="0" fontId="38" fillId="43" borderId="484" xfId="0" applyFont="1" applyFill="1" applyBorder="1" applyAlignment="1">
      <alignment horizontal="center"/>
    </xf>
    <xf numFmtId="10" fontId="38" fillId="43" borderId="484" xfId="2" applyNumberFormat="1" applyFont="1" applyFill="1" applyBorder="1" applyAlignment="1">
      <alignment horizontal="center"/>
    </xf>
    <xf numFmtId="0" fontId="38" fillId="43" borderId="485" xfId="0" applyFont="1" applyFill="1" applyBorder="1" applyAlignment="1">
      <alignment horizontal="center"/>
    </xf>
    <xf numFmtId="10" fontId="38" fillId="43" borderId="487" xfId="2" applyNumberFormat="1" applyFont="1" applyFill="1" applyBorder="1" applyAlignment="1">
      <alignment horizontal="center"/>
    </xf>
    <xf numFmtId="0" fontId="4" fillId="43" borderId="486" xfId="0" applyFont="1" applyFill="1" applyBorder="1" applyAlignment="1">
      <alignment horizontal="center"/>
    </xf>
    <xf numFmtId="10" fontId="0" fillId="0" borderId="104" xfId="0" applyNumberFormat="1" applyBorder="1" applyAlignment="1">
      <alignment horizontal="center" vertical="center"/>
    </xf>
    <xf numFmtId="10" fontId="0" fillId="0" borderId="105" xfId="0" applyNumberFormat="1" applyBorder="1" applyAlignment="1">
      <alignment horizontal="center" vertical="center" wrapText="1"/>
    </xf>
    <xf numFmtId="0" fontId="4" fillId="43" borderId="526" xfId="0" applyFont="1" applyFill="1" applyBorder="1" applyAlignment="1">
      <alignment horizontal="center"/>
    </xf>
    <xf numFmtId="15" fontId="38" fillId="0" borderId="490" xfId="0" applyNumberFormat="1" applyFont="1" applyBorder="1" applyAlignment="1">
      <alignment horizontal="center"/>
    </xf>
    <xf numFmtId="0" fontId="4" fillId="43" borderId="526" xfId="0" applyFont="1" applyFill="1" applyBorder="1" applyAlignment="1">
      <alignment horizontal="center" vertical="center"/>
    </xf>
    <xf numFmtId="0" fontId="4" fillId="43" borderId="484" xfId="0" applyFont="1" applyFill="1" applyBorder="1"/>
    <xf numFmtId="15" fontId="38" fillId="0" borderId="490" xfId="0" applyNumberFormat="1" applyFont="1" applyBorder="1" applyAlignment="1">
      <alignment horizontal="center" vertical="center"/>
    </xf>
    <xf numFmtId="0" fontId="133" fillId="19" borderId="84" xfId="0" applyFont="1" applyFill="1" applyBorder="1" applyAlignment="1">
      <alignment horizontal="left" vertical="center" wrapText="1"/>
    </xf>
    <xf numFmtId="0" fontId="90" fillId="11" borderId="505" xfId="0" applyFont="1" applyFill="1" applyBorder="1" applyAlignment="1">
      <alignment horizontal="left" vertical="center"/>
    </xf>
    <xf numFmtId="0" fontId="90" fillId="11" borderId="505" xfId="0" applyFont="1" applyFill="1" applyBorder="1" applyAlignment="1">
      <alignment horizontal="center" vertical="center" wrapText="1"/>
    </xf>
    <xf numFmtId="165" fontId="4" fillId="39" borderId="527" xfId="1" applyNumberFormat="1" applyFont="1" applyFill="1" applyBorder="1" applyAlignment="1" applyProtection="1">
      <alignment vertical="center"/>
    </xf>
    <xf numFmtId="165" fontId="0" fillId="0" borderId="527" xfId="1" applyNumberFormat="1" applyFont="1" applyFill="1" applyBorder="1" applyAlignment="1" applyProtection="1">
      <alignment vertical="center"/>
    </xf>
    <xf numFmtId="165" fontId="41" fillId="31" borderId="528" xfId="0" applyNumberFormat="1" applyFont="1" applyFill="1" applyBorder="1" applyAlignment="1">
      <alignment vertical="center"/>
    </xf>
    <xf numFmtId="0" fontId="41" fillId="3" borderId="529" xfId="0" applyFont="1" applyFill="1" applyBorder="1" applyAlignment="1">
      <alignment horizontal="center" wrapText="1"/>
    </xf>
    <xf numFmtId="4" fontId="41" fillId="3" borderId="529" xfId="0" applyNumberFormat="1" applyFont="1" applyFill="1" applyBorder="1" applyAlignment="1">
      <alignment vertical="center"/>
    </xf>
    <xf numFmtId="0" fontId="43" fillId="0" borderId="0" xfId="0" applyFont="1" applyAlignment="1">
      <alignment horizontal="center"/>
    </xf>
    <xf numFmtId="43" fontId="139" fillId="0" borderId="0" xfId="1" applyFont="1" applyAlignment="1">
      <alignment horizontal="center" vertical="center" wrapText="1"/>
    </xf>
    <xf numFmtId="4" fontId="133" fillId="0" borderId="0" xfId="0" applyNumberFormat="1" applyFont="1" applyAlignment="1">
      <alignment horizontal="center" vertical="center" wrapText="1"/>
    </xf>
    <xf numFmtId="0" fontId="7" fillId="44" borderId="392" xfId="0" applyFont="1" applyFill="1" applyBorder="1" applyAlignment="1">
      <alignment horizontal="center" vertical="center" wrapText="1"/>
    </xf>
    <xf numFmtId="0" fontId="7" fillId="44" borderId="1" xfId="0" applyFont="1" applyFill="1" applyBorder="1" applyAlignment="1">
      <alignment horizontal="center" vertical="center" wrapText="1"/>
    </xf>
    <xf numFmtId="0" fontId="7" fillId="44" borderId="2" xfId="0" applyFont="1" applyFill="1" applyBorder="1" applyAlignment="1">
      <alignment horizontal="center" vertical="center" wrapText="1"/>
    </xf>
    <xf numFmtId="0" fontId="0" fillId="0" borderId="57" xfId="0" applyBorder="1" applyAlignment="1">
      <alignment horizontal="center" vertical="center" wrapText="1"/>
    </xf>
    <xf numFmtId="4" fontId="140" fillId="45" borderId="530" xfId="0" applyNumberFormat="1" applyFont="1" applyFill="1" applyBorder="1" applyAlignment="1">
      <alignment horizontal="center" vertical="center"/>
    </xf>
    <xf numFmtId="4" fontId="140" fillId="3" borderId="530" xfId="0" applyNumberFormat="1" applyFont="1" applyFill="1" applyBorder="1" applyAlignment="1">
      <alignment horizontal="center" vertical="center"/>
    </xf>
    <xf numFmtId="4" fontId="140" fillId="3" borderId="531" xfId="0" applyNumberFormat="1" applyFont="1" applyFill="1" applyBorder="1" applyAlignment="1">
      <alignment horizontal="center" vertical="center"/>
    </xf>
    <xf numFmtId="4" fontId="140" fillId="45" borderId="531" xfId="0" applyNumberFormat="1" applyFont="1" applyFill="1" applyBorder="1" applyAlignment="1">
      <alignment horizontal="center" vertical="center"/>
    </xf>
    <xf numFmtId="0" fontId="140" fillId="45" borderId="530" xfId="0" applyFont="1" applyFill="1" applyBorder="1" applyAlignment="1">
      <alignment horizontal="center" vertical="center"/>
    </xf>
    <xf numFmtId="0" fontId="140" fillId="45" borderId="531" xfId="0" applyFont="1" applyFill="1" applyBorder="1" applyAlignment="1">
      <alignment horizontal="center" vertical="center"/>
    </xf>
    <xf numFmtId="4" fontId="140" fillId="17" borderId="530" xfId="0" applyNumberFormat="1" applyFont="1" applyFill="1" applyBorder="1" applyAlignment="1">
      <alignment horizontal="center" vertical="center"/>
    </xf>
    <xf numFmtId="4" fontId="140" fillId="17" borderId="531" xfId="0" applyNumberFormat="1" applyFont="1" applyFill="1" applyBorder="1" applyAlignment="1">
      <alignment horizontal="center" vertical="center"/>
    </xf>
    <xf numFmtId="0" fontId="140" fillId="17" borderId="531" xfId="0" applyFont="1" applyFill="1" applyBorder="1" applyAlignment="1">
      <alignment horizontal="center" vertical="center"/>
    </xf>
    <xf numFmtId="4" fontId="140" fillId="46" borderId="530" xfId="0" applyNumberFormat="1" applyFont="1" applyFill="1" applyBorder="1" applyAlignment="1">
      <alignment horizontal="center" vertical="center"/>
    </xf>
    <xf numFmtId="4" fontId="140" fillId="46" borderId="531" xfId="0" applyNumberFormat="1" applyFont="1" applyFill="1" applyBorder="1" applyAlignment="1">
      <alignment horizontal="center" vertical="center"/>
    </xf>
    <xf numFmtId="0" fontId="140" fillId="46" borderId="530" xfId="0" applyFont="1" applyFill="1" applyBorder="1" applyAlignment="1">
      <alignment horizontal="center" vertical="center"/>
    </xf>
    <xf numFmtId="0" fontId="140" fillId="46" borderId="531" xfId="0" applyFont="1" applyFill="1" applyBorder="1" applyAlignment="1">
      <alignment horizontal="center" vertical="center"/>
    </xf>
    <xf numFmtId="4" fontId="140" fillId="47" borderId="530" xfId="0" applyNumberFormat="1" applyFont="1" applyFill="1" applyBorder="1" applyAlignment="1">
      <alignment horizontal="center" vertical="center"/>
    </xf>
    <xf numFmtId="4" fontId="140" fillId="47" borderId="531" xfId="0" applyNumberFormat="1" applyFont="1" applyFill="1" applyBorder="1" applyAlignment="1">
      <alignment horizontal="center" vertical="center"/>
    </xf>
    <xf numFmtId="0" fontId="140" fillId="47" borderId="530" xfId="0" applyFont="1" applyFill="1" applyBorder="1" applyAlignment="1">
      <alignment horizontal="center" vertical="center"/>
    </xf>
    <xf numFmtId="0" fontId="140" fillId="47" borderId="531" xfId="0" applyFont="1" applyFill="1" applyBorder="1" applyAlignment="1">
      <alignment horizontal="center" vertical="center"/>
    </xf>
    <xf numFmtId="4" fontId="140" fillId="48" borderId="530" xfId="0" applyNumberFormat="1" applyFont="1" applyFill="1" applyBorder="1" applyAlignment="1">
      <alignment horizontal="center" vertical="center"/>
    </xf>
    <xf numFmtId="4" fontId="140" fillId="48" borderId="531" xfId="0" applyNumberFormat="1" applyFont="1" applyFill="1" applyBorder="1" applyAlignment="1">
      <alignment horizontal="center" vertical="center"/>
    </xf>
    <xf numFmtId="0" fontId="140" fillId="48" borderId="530" xfId="0" applyFont="1" applyFill="1" applyBorder="1" applyAlignment="1">
      <alignment horizontal="center" vertical="center"/>
    </xf>
    <xf numFmtId="0" fontId="140" fillId="48" borderId="531" xfId="0" applyFont="1" applyFill="1" applyBorder="1" applyAlignment="1">
      <alignment horizontal="center" vertical="center"/>
    </xf>
    <xf numFmtId="4" fontId="140" fillId="49" borderId="530" xfId="0" applyNumberFormat="1" applyFont="1" applyFill="1" applyBorder="1" applyAlignment="1">
      <alignment horizontal="center" vertical="center"/>
    </xf>
    <xf numFmtId="4" fontId="140" fillId="49" borderId="531" xfId="0" applyNumberFormat="1" applyFont="1" applyFill="1" applyBorder="1" applyAlignment="1">
      <alignment horizontal="center" vertical="center"/>
    </xf>
    <xf numFmtId="0" fontId="140" fillId="49" borderId="530" xfId="0" applyFont="1" applyFill="1" applyBorder="1" applyAlignment="1">
      <alignment horizontal="center" vertical="center"/>
    </xf>
    <xf numFmtId="0" fontId="140" fillId="49" borderId="531" xfId="0" applyFont="1" applyFill="1" applyBorder="1" applyAlignment="1">
      <alignment horizontal="center" vertical="center"/>
    </xf>
    <xf numFmtId="4" fontId="140" fillId="12" borderId="530" xfId="0" applyNumberFormat="1" applyFont="1" applyFill="1" applyBorder="1" applyAlignment="1">
      <alignment horizontal="center" vertical="center"/>
    </xf>
    <xf numFmtId="4" fontId="140" fillId="12" borderId="531" xfId="0" applyNumberFormat="1" applyFont="1" applyFill="1" applyBorder="1" applyAlignment="1">
      <alignment horizontal="center" vertical="center"/>
    </xf>
    <xf numFmtId="0" fontId="140" fillId="12" borderId="530" xfId="0" applyFont="1" applyFill="1" applyBorder="1" applyAlignment="1">
      <alignment horizontal="center" vertical="center"/>
    </xf>
    <xf numFmtId="0" fontId="140" fillId="12" borderId="531" xfId="0" applyFont="1" applyFill="1" applyBorder="1" applyAlignment="1">
      <alignment horizontal="center" vertical="center"/>
    </xf>
    <xf numFmtId="4" fontId="140" fillId="50" borderId="530" xfId="0" applyNumberFormat="1" applyFont="1" applyFill="1" applyBorder="1" applyAlignment="1">
      <alignment horizontal="center" vertical="center"/>
    </xf>
    <xf numFmtId="4" fontId="140" fillId="50" borderId="531" xfId="0" applyNumberFormat="1" applyFont="1" applyFill="1" applyBorder="1" applyAlignment="1">
      <alignment horizontal="center" vertical="center"/>
    </xf>
    <xf numFmtId="0" fontId="0" fillId="50" borderId="0" xfId="0" applyFill="1"/>
    <xf numFmtId="0" fontId="140" fillId="50" borderId="530" xfId="0" applyFont="1" applyFill="1" applyBorder="1" applyAlignment="1">
      <alignment horizontal="center" vertical="center"/>
    </xf>
    <xf numFmtId="0" fontId="140" fillId="50" borderId="531" xfId="0" applyFont="1" applyFill="1" applyBorder="1" applyAlignment="1">
      <alignment horizontal="center" vertical="center"/>
    </xf>
    <xf numFmtId="4" fontId="140" fillId="51" borderId="530" xfId="0" applyNumberFormat="1" applyFont="1" applyFill="1" applyBorder="1" applyAlignment="1">
      <alignment horizontal="center" vertical="center"/>
    </xf>
    <xf numFmtId="4" fontId="140" fillId="51" borderId="531" xfId="0" applyNumberFormat="1" applyFont="1" applyFill="1" applyBorder="1" applyAlignment="1">
      <alignment horizontal="center" vertical="center"/>
    </xf>
    <xf numFmtId="0" fontId="0" fillId="51" borderId="0" xfId="0" applyFill="1"/>
    <xf numFmtId="0" fontId="140" fillId="51" borderId="530" xfId="0" applyFont="1" applyFill="1" applyBorder="1" applyAlignment="1">
      <alignment horizontal="center" vertical="center"/>
    </xf>
    <xf numFmtId="0" fontId="140" fillId="51" borderId="531" xfId="0" applyFont="1" applyFill="1" applyBorder="1" applyAlignment="1">
      <alignment horizontal="center" vertical="center"/>
    </xf>
    <xf numFmtId="4" fontId="140" fillId="52" borderId="530" xfId="0" applyNumberFormat="1" applyFont="1" applyFill="1" applyBorder="1" applyAlignment="1">
      <alignment horizontal="center" vertical="center"/>
    </xf>
    <xf numFmtId="4" fontId="140" fillId="52" borderId="531" xfId="0" applyNumberFormat="1" applyFont="1" applyFill="1" applyBorder="1" applyAlignment="1">
      <alignment horizontal="center" vertical="center"/>
    </xf>
    <xf numFmtId="0" fontId="0" fillId="52" borderId="0" xfId="0" applyFill="1"/>
    <xf numFmtId="0" fontId="140" fillId="52" borderId="530" xfId="0" applyFont="1" applyFill="1" applyBorder="1" applyAlignment="1">
      <alignment horizontal="center" vertical="center"/>
    </xf>
    <xf numFmtId="0" fontId="140" fillId="52" borderId="531" xfId="0" applyFont="1" applyFill="1" applyBorder="1" applyAlignment="1">
      <alignment horizontal="center" vertical="center"/>
    </xf>
    <xf numFmtId="4" fontId="140" fillId="53" borderId="530" xfId="0" applyNumberFormat="1" applyFont="1" applyFill="1" applyBorder="1" applyAlignment="1">
      <alignment horizontal="center" vertical="center"/>
    </xf>
    <xf numFmtId="4" fontId="140" fillId="53" borderId="531" xfId="0" applyNumberFormat="1" applyFont="1" applyFill="1" applyBorder="1" applyAlignment="1">
      <alignment horizontal="center" vertical="center"/>
    </xf>
    <xf numFmtId="0" fontId="0" fillId="53" borderId="0" xfId="0" applyFill="1"/>
    <xf numFmtId="0" fontId="140" fillId="53" borderId="530" xfId="0" applyFont="1" applyFill="1" applyBorder="1" applyAlignment="1">
      <alignment horizontal="center" vertical="center"/>
    </xf>
    <xf numFmtId="0" fontId="140" fillId="53" borderId="531" xfId="0" applyFont="1" applyFill="1" applyBorder="1" applyAlignment="1">
      <alignment horizontal="center" vertical="center"/>
    </xf>
    <xf numFmtId="4" fontId="140" fillId="54" borderId="530" xfId="0" applyNumberFormat="1" applyFont="1" applyFill="1" applyBorder="1" applyAlignment="1">
      <alignment horizontal="center" vertical="center"/>
    </xf>
    <xf numFmtId="4" fontId="140" fillId="54" borderId="531" xfId="0" applyNumberFormat="1" applyFont="1" applyFill="1" applyBorder="1" applyAlignment="1">
      <alignment horizontal="center" vertical="center"/>
    </xf>
    <xf numFmtId="0" fontId="0" fillId="54" borderId="0" xfId="0" applyFill="1"/>
    <xf numFmtId="0" fontId="140" fillId="54" borderId="530" xfId="0" applyFont="1" applyFill="1" applyBorder="1" applyAlignment="1">
      <alignment horizontal="center" vertical="center"/>
    </xf>
    <xf numFmtId="0" fontId="140" fillId="54" borderId="531" xfId="0" applyFont="1" applyFill="1" applyBorder="1" applyAlignment="1">
      <alignment horizontal="center" vertical="center"/>
    </xf>
    <xf numFmtId="4" fontId="140" fillId="55" borderId="530" xfId="0" applyNumberFormat="1" applyFont="1" applyFill="1" applyBorder="1" applyAlignment="1">
      <alignment horizontal="center" vertical="center"/>
    </xf>
    <xf numFmtId="4" fontId="140" fillId="55" borderId="531" xfId="0" applyNumberFormat="1" applyFont="1" applyFill="1" applyBorder="1" applyAlignment="1">
      <alignment horizontal="center" vertical="center"/>
    </xf>
    <xf numFmtId="0" fontId="0" fillId="55" borderId="0" xfId="0" applyFill="1"/>
    <xf numFmtId="0" fontId="140" fillId="55" borderId="530" xfId="0" applyFont="1" applyFill="1" applyBorder="1" applyAlignment="1">
      <alignment horizontal="center" vertical="center"/>
    </xf>
    <xf numFmtId="0" fontId="140" fillId="55" borderId="531" xfId="0" applyFont="1" applyFill="1" applyBorder="1" applyAlignment="1">
      <alignment horizontal="center" vertical="center"/>
    </xf>
    <xf numFmtId="4" fontId="140" fillId="56" borderId="530" xfId="0" applyNumberFormat="1" applyFont="1" applyFill="1" applyBorder="1" applyAlignment="1">
      <alignment horizontal="center" vertical="center"/>
    </xf>
    <xf numFmtId="4" fontId="140" fillId="56" borderId="531" xfId="0" applyNumberFormat="1" applyFont="1" applyFill="1" applyBorder="1" applyAlignment="1">
      <alignment horizontal="center" vertical="center"/>
    </xf>
    <xf numFmtId="0" fontId="0" fillId="56" borderId="0" xfId="0" applyFill="1"/>
    <xf numFmtId="0" fontId="140" fillId="56" borderId="530" xfId="0" applyFont="1" applyFill="1" applyBorder="1" applyAlignment="1">
      <alignment horizontal="center" vertical="center"/>
    </xf>
    <xf numFmtId="0" fontId="140" fillId="56" borderId="531" xfId="0" applyFont="1" applyFill="1" applyBorder="1" applyAlignment="1">
      <alignment horizontal="center" vertical="center"/>
    </xf>
    <xf numFmtId="4" fontId="140" fillId="57" borderId="530" xfId="0" applyNumberFormat="1" applyFont="1" applyFill="1" applyBorder="1" applyAlignment="1">
      <alignment horizontal="center" vertical="center"/>
    </xf>
    <xf numFmtId="4" fontId="140" fillId="57" borderId="531" xfId="0" applyNumberFormat="1" applyFont="1" applyFill="1" applyBorder="1" applyAlignment="1">
      <alignment horizontal="center" vertical="center"/>
    </xf>
    <xf numFmtId="0" fontId="0" fillId="57" borderId="0" xfId="0" applyFill="1"/>
    <xf numFmtId="0" fontId="140" fillId="57" borderId="530" xfId="0" applyFont="1" applyFill="1" applyBorder="1" applyAlignment="1">
      <alignment horizontal="center" vertical="center"/>
    </xf>
    <xf numFmtId="0" fontId="140" fillId="57" borderId="531" xfId="0" applyFont="1" applyFill="1" applyBorder="1" applyAlignment="1">
      <alignment horizontal="center" vertical="center"/>
    </xf>
    <xf numFmtId="4" fontId="140" fillId="58" borderId="530" xfId="0" applyNumberFormat="1" applyFont="1" applyFill="1" applyBorder="1" applyAlignment="1">
      <alignment horizontal="center" vertical="center"/>
    </xf>
    <xf numFmtId="4" fontId="140" fillId="58" borderId="531" xfId="0" applyNumberFormat="1" applyFont="1" applyFill="1" applyBorder="1" applyAlignment="1">
      <alignment horizontal="center" vertical="center"/>
    </xf>
    <xf numFmtId="0" fontId="0" fillId="58" borderId="0" xfId="0" applyFill="1"/>
    <xf numFmtId="0" fontId="140" fillId="58" borderId="530" xfId="0" applyFont="1" applyFill="1" applyBorder="1" applyAlignment="1">
      <alignment horizontal="center" vertical="center"/>
    </xf>
    <xf numFmtId="0" fontId="140" fillId="58" borderId="531" xfId="0" applyFont="1" applyFill="1" applyBorder="1" applyAlignment="1">
      <alignment horizontal="center" vertical="center"/>
    </xf>
    <xf numFmtId="4" fontId="140" fillId="45" borderId="399" xfId="0" applyNumberFormat="1" applyFont="1" applyFill="1" applyBorder="1" applyAlignment="1">
      <alignment horizontal="center" vertical="center"/>
    </xf>
    <xf numFmtId="4" fontId="140" fillId="59" borderId="399" xfId="0" applyNumberFormat="1" applyFont="1" applyFill="1" applyBorder="1" applyAlignment="1">
      <alignment horizontal="center" vertical="center"/>
    </xf>
    <xf numFmtId="4" fontId="140" fillId="59" borderId="4" xfId="0" applyNumberFormat="1" applyFont="1" applyFill="1" applyBorder="1" applyAlignment="1">
      <alignment horizontal="center" vertical="center"/>
    </xf>
    <xf numFmtId="0" fontId="0" fillId="59" borderId="349" xfId="0" applyFill="1" applyBorder="1"/>
    <xf numFmtId="0" fontId="140" fillId="59" borderId="532" xfId="0" applyFont="1" applyFill="1" applyBorder="1" applyAlignment="1">
      <alignment horizontal="center" vertical="center"/>
    </xf>
    <xf numFmtId="0" fontId="140" fillId="59" borderId="533" xfId="0" applyFont="1" applyFill="1" applyBorder="1" applyAlignment="1">
      <alignment horizontal="center" vertical="center"/>
    </xf>
    <xf numFmtId="0" fontId="9" fillId="4" borderId="20" xfId="0" applyFont="1" applyFill="1" applyBorder="1" applyAlignment="1" applyProtection="1">
      <alignment horizontal="left"/>
      <protection locked="0"/>
    </xf>
    <xf numFmtId="196" fontId="9" fillId="4" borderId="21" xfId="0" applyNumberFormat="1" applyFont="1" applyFill="1" applyBorder="1" applyAlignment="1" applyProtection="1">
      <alignment horizontal="center"/>
      <protection locked="0"/>
    </xf>
    <xf numFmtId="10" fontId="69" fillId="2" borderId="258" xfId="2" applyNumberFormat="1" applyFont="1" applyFill="1" applyBorder="1" applyAlignment="1">
      <alignment horizontal="center" vertical="center"/>
    </xf>
    <xf numFmtId="9" fontId="0" fillId="0" borderId="487" xfId="2" applyFont="1" applyBorder="1" applyAlignment="1">
      <alignment horizontal="center"/>
    </xf>
    <xf numFmtId="197" fontId="63" fillId="2" borderId="244" xfId="0" applyNumberFormat="1" applyFont="1" applyFill="1" applyBorder="1" applyAlignment="1">
      <alignment horizontal="center" vertical="center"/>
    </xf>
    <xf numFmtId="3" fontId="0" fillId="0" borderId="511" xfId="0" quotePrefix="1" applyNumberFormat="1" applyBorder="1" applyAlignment="1">
      <alignment horizontal="center" vertical="center"/>
    </xf>
    <xf numFmtId="43" fontId="141" fillId="0" borderId="0" xfId="1" applyFont="1"/>
    <xf numFmtId="0" fontId="20" fillId="41" borderId="500" xfId="0" applyFont="1" applyFill="1" applyBorder="1" applyAlignment="1">
      <alignment horizontal="left" vertical="center" wrapText="1"/>
    </xf>
    <xf numFmtId="0" fontId="138" fillId="41" borderId="503" xfId="0" applyFont="1" applyFill="1" applyBorder="1" applyAlignment="1">
      <alignment horizontal="left" vertical="center" wrapText="1"/>
    </xf>
    <xf numFmtId="40" fontId="0" fillId="0" borderId="0" xfId="0" applyNumberFormat="1" applyAlignment="1">
      <alignment vertical="center"/>
    </xf>
    <xf numFmtId="4" fontId="139" fillId="0" borderId="0" xfId="0" applyNumberFormat="1" applyFont="1" applyAlignment="1">
      <alignment horizontal="center" vertical="center" wrapText="1"/>
    </xf>
    <xf numFmtId="9" fontId="0" fillId="0" borderId="490" xfId="2" applyFont="1" applyBorder="1" applyAlignment="1">
      <alignment horizontal="center"/>
    </xf>
    <xf numFmtId="4" fontId="0" fillId="0" borderId="0" xfId="0" applyNumberFormat="1" applyAlignment="1">
      <alignment horizontal="center" vertical="center"/>
    </xf>
    <xf numFmtId="0" fontId="110" fillId="2" borderId="534" xfId="11" applyFont="1" applyFill="1" applyBorder="1" applyAlignment="1">
      <alignment horizontal="center" vertical="center"/>
    </xf>
    <xf numFmtId="0" fontId="111" fillId="2" borderId="123" xfId="11" applyFont="1" applyFill="1" applyBorder="1" applyAlignment="1">
      <alignment horizontal="left" vertical="center" wrapText="1"/>
    </xf>
    <xf numFmtId="0" fontId="111" fillId="2" borderId="0" xfId="11" applyFont="1" applyFill="1" applyAlignment="1">
      <alignment horizontal="left" vertical="center" wrapText="1"/>
    </xf>
    <xf numFmtId="0" fontId="111" fillId="2" borderId="10" xfId="11" applyFont="1" applyFill="1" applyBorder="1" applyAlignment="1">
      <alignment horizontal="left" vertical="center" wrapText="1"/>
    </xf>
    <xf numFmtId="9" fontId="112" fillId="0" borderId="120" xfId="11" applyNumberFormat="1" applyFont="1" applyBorder="1" applyAlignment="1" applyProtection="1">
      <alignment horizontal="center" vertical="center"/>
      <protection locked="0"/>
    </xf>
    <xf numFmtId="9" fontId="112" fillId="0" borderId="123" xfId="11" applyNumberFormat="1" applyFont="1" applyBorder="1" applyAlignment="1" applyProtection="1">
      <alignment horizontal="center" vertical="center"/>
      <protection locked="0"/>
    </xf>
    <xf numFmtId="9" fontId="112" fillId="0" borderId="535" xfId="11" applyNumberFormat="1" applyFont="1" applyBorder="1" applyAlignment="1" applyProtection="1">
      <alignment horizontal="center" vertical="center"/>
      <protection locked="0"/>
    </xf>
    <xf numFmtId="0" fontId="114" fillId="2" borderId="534" xfId="11" applyFont="1" applyFill="1" applyBorder="1" applyAlignment="1">
      <alignment horizontal="center" vertical="center"/>
    </xf>
    <xf numFmtId="0" fontId="115" fillId="2" borderId="123" xfId="11" applyFont="1" applyFill="1" applyBorder="1" applyAlignment="1">
      <alignment horizontal="left" vertical="center" wrapText="1"/>
    </xf>
    <xf numFmtId="0" fontId="115" fillId="2" borderId="0" xfId="11" applyFont="1" applyFill="1" applyAlignment="1">
      <alignment horizontal="left" vertical="center" wrapText="1"/>
    </xf>
    <xf numFmtId="0" fontId="115" fillId="2" borderId="10" xfId="11" applyFont="1" applyFill="1" applyBorder="1" applyAlignment="1">
      <alignment horizontal="left" vertical="center" wrapText="1"/>
    </xf>
    <xf numFmtId="0" fontId="110" fillId="2" borderId="5" xfId="11" applyFont="1" applyFill="1" applyBorder="1" applyAlignment="1">
      <alignment horizontal="center" vertical="center"/>
    </xf>
    <xf numFmtId="0" fontId="43" fillId="16" borderId="511" xfId="0" applyFont="1" applyFill="1" applyBorder="1" applyAlignment="1">
      <alignment wrapText="1"/>
    </xf>
    <xf numFmtId="0" fontId="43" fillId="16" borderId="500" xfId="0" applyFont="1" applyFill="1" applyBorder="1" applyAlignment="1">
      <alignment wrapText="1"/>
    </xf>
    <xf numFmtId="0" fontId="43" fillId="16" borderId="501" xfId="0" applyFont="1" applyFill="1" applyBorder="1" applyAlignment="1">
      <alignment wrapText="1"/>
    </xf>
    <xf numFmtId="0" fontId="43" fillId="16" borderId="502" xfId="0" applyFont="1" applyFill="1" applyBorder="1" applyAlignment="1">
      <alignment wrapText="1"/>
    </xf>
    <xf numFmtId="0" fontId="43" fillId="16" borderId="498" xfId="0" applyFont="1" applyFill="1" applyBorder="1" applyAlignment="1">
      <alignment wrapText="1"/>
    </xf>
    <xf numFmtId="43" fontId="78" fillId="0" borderId="500" xfId="1" applyFont="1" applyBorder="1" applyAlignment="1">
      <alignment horizontal="center" vertical="center" wrapText="1"/>
    </xf>
    <xf numFmtId="0" fontId="109" fillId="38" borderId="511" xfId="0" applyFont="1" applyFill="1" applyBorder="1" applyAlignment="1">
      <alignment horizontal="center" vertical="center" wrapText="1"/>
    </xf>
    <xf numFmtId="0" fontId="97" fillId="0" borderId="511" xfId="0" applyFont="1" applyBorder="1" applyAlignment="1">
      <alignment horizontal="center" vertical="center"/>
    </xf>
    <xf numFmtId="10" fontId="97" fillId="0" borderId="511" xfId="0" applyNumberFormat="1" applyFont="1" applyBorder="1" applyAlignment="1">
      <alignment horizontal="center" vertical="center"/>
    </xf>
    <xf numFmtId="0" fontId="88" fillId="0" borderId="511" xfId="4" applyFont="1" applyBorder="1" applyAlignment="1">
      <alignment horizontal="center" vertical="center"/>
    </xf>
    <xf numFmtId="0" fontId="88" fillId="0" borderId="500" xfId="4" applyFont="1" applyBorder="1" applyAlignment="1">
      <alignment horizontal="center" vertical="center"/>
    </xf>
    <xf numFmtId="0" fontId="92" fillId="0" borderId="511" xfId="4" applyFont="1" applyBorder="1" applyAlignment="1">
      <alignment horizontal="center" vertical="center"/>
    </xf>
    <xf numFmtId="0" fontId="88" fillId="0" borderId="501" xfId="11" applyFont="1" applyBorder="1" applyAlignment="1">
      <alignment horizontal="center" vertical="center" wrapText="1"/>
    </xf>
    <xf numFmtId="9" fontId="93" fillId="0" borderId="511" xfId="5" applyFont="1" applyBorder="1" applyAlignment="1" applyProtection="1">
      <alignment horizontal="center" vertical="center" wrapText="1"/>
    </xf>
    <xf numFmtId="0" fontId="90" fillId="0" borderId="511" xfId="11" applyFont="1" applyBorder="1" applyAlignment="1">
      <alignment horizontal="center" vertical="center" wrapText="1"/>
    </xf>
    <xf numFmtId="9" fontId="93" fillId="0" borderId="511" xfId="5" applyFont="1" applyFill="1" applyBorder="1" applyAlignment="1" applyProtection="1">
      <alignment horizontal="center" wrapText="1"/>
    </xf>
    <xf numFmtId="2" fontId="88" fillId="0" borderId="511" xfId="5" applyNumberFormat="1" applyFont="1" applyBorder="1" applyAlignment="1" applyProtection="1">
      <alignment horizontal="center" vertical="center"/>
    </xf>
    <xf numFmtId="0" fontId="29" fillId="16" borderId="511" xfId="0" applyFont="1" applyFill="1" applyBorder="1" applyAlignment="1">
      <alignment horizontal="center" vertical="center"/>
    </xf>
    <xf numFmtId="0" fontId="40" fillId="16" borderId="511" xfId="0" applyFont="1" applyFill="1" applyBorder="1" applyAlignment="1">
      <alignment horizontal="center" vertical="center" wrapText="1"/>
    </xf>
    <xf numFmtId="10" fontId="0" fillId="2" borderId="511" xfId="2" quotePrefix="1" applyNumberFormat="1" applyFont="1" applyFill="1" applyBorder="1" applyAlignment="1">
      <alignment horizontal="center" vertical="center"/>
    </xf>
    <xf numFmtId="0" fontId="52" fillId="22" borderId="538" xfId="9" applyFont="1" applyFill="1" applyBorder="1" applyAlignment="1">
      <alignment horizontal="center" vertical="center" wrapText="1"/>
    </xf>
    <xf numFmtId="0" fontId="52" fillId="22" borderId="538" xfId="9" applyFont="1" applyFill="1" applyBorder="1" applyAlignment="1">
      <alignment horizontal="center" vertical="center"/>
    </xf>
    <xf numFmtId="0" fontId="52" fillId="22" borderId="539" xfId="9" applyFont="1" applyFill="1" applyBorder="1" applyAlignment="1">
      <alignment horizontal="center" vertical="center" wrapText="1"/>
    </xf>
    <xf numFmtId="0" fontId="8" fillId="0" borderId="144" xfId="0" applyFont="1" applyBorder="1" applyAlignment="1">
      <alignment horizontal="center"/>
    </xf>
    <xf numFmtId="0" fontId="4" fillId="0" borderId="123" xfId="0" applyFont="1" applyBorder="1" applyAlignment="1">
      <alignment horizontal="center"/>
    </xf>
    <xf numFmtId="17" fontId="8" fillId="0" borderId="511" xfId="0" applyNumberFormat="1" applyFont="1" applyBorder="1" applyAlignment="1">
      <alignment horizontal="center"/>
    </xf>
    <xf numFmtId="1" fontId="42" fillId="0" borderId="540" xfId="0" applyNumberFormat="1" applyFont="1" applyBorder="1" applyAlignment="1">
      <alignment horizontal="center" vertical="center"/>
    </xf>
    <xf numFmtId="0" fontId="0" fillId="0" borderId="536" xfId="0" quotePrefix="1" applyBorder="1" applyAlignment="1">
      <alignment horizontal="center" vertical="center"/>
    </xf>
    <xf numFmtId="0" fontId="0" fillId="0" borderId="511" xfId="0" applyBorder="1"/>
    <xf numFmtId="0" fontId="4" fillId="5" borderId="511" xfId="0" applyFont="1" applyFill="1" applyBorder="1" applyAlignment="1">
      <alignment horizontal="center" vertical="center"/>
    </xf>
    <xf numFmtId="0" fontId="4" fillId="5" borderId="511" xfId="0" applyFont="1" applyFill="1" applyBorder="1" applyAlignment="1">
      <alignment horizontal="center"/>
    </xf>
    <xf numFmtId="0" fontId="4" fillId="5" borderId="123" xfId="0" applyFont="1" applyFill="1" applyBorder="1" applyAlignment="1">
      <alignment horizontal="center"/>
    </xf>
    <xf numFmtId="9" fontId="12" fillId="0" borderId="511" xfId="0" applyNumberFormat="1" applyFont="1" applyBorder="1" applyAlignment="1">
      <alignment horizontal="center" vertical="center"/>
    </xf>
    <xf numFmtId="2" fontId="12" fillId="0" borderId="511" xfId="1" applyNumberFormat="1" applyFont="1" applyBorder="1" applyAlignment="1">
      <alignment horizontal="center"/>
    </xf>
    <xf numFmtId="0" fontId="0" fillId="10" borderId="500" xfId="0" applyFill="1" applyBorder="1"/>
    <xf numFmtId="0" fontId="0" fillId="10" borderId="498" xfId="0" applyFill="1" applyBorder="1"/>
    <xf numFmtId="0" fontId="0" fillId="10" borderId="499" xfId="0" applyFill="1" applyBorder="1"/>
    <xf numFmtId="2" fontId="12" fillId="0" borderId="511" xfId="0" applyNumberFormat="1" applyFont="1" applyBorder="1" applyAlignment="1">
      <alignment horizontal="center" vertical="center"/>
    </xf>
    <xf numFmtId="0" fontId="110" fillId="2" borderId="545" xfId="11" applyFont="1" applyFill="1" applyBorder="1" applyAlignment="1">
      <alignment horizontal="center" vertical="center"/>
    </xf>
    <xf numFmtId="0" fontId="143" fillId="0" borderId="393" xfId="11" applyFont="1" applyBorder="1" applyAlignment="1" applyProtection="1">
      <alignment horizontal="center" vertical="center"/>
      <protection locked="0"/>
    </xf>
    <xf numFmtId="0" fontId="143" fillId="17" borderId="393" xfId="11" applyFont="1" applyFill="1" applyBorder="1" applyAlignment="1" applyProtection="1">
      <alignment horizontal="center" vertical="center"/>
      <protection locked="0"/>
    </xf>
    <xf numFmtId="0" fontId="143" fillId="0" borderId="394" xfId="11" applyFont="1" applyBorder="1" applyAlignment="1" applyProtection="1">
      <alignment horizontal="center" vertical="center"/>
      <protection locked="0"/>
    </xf>
    <xf numFmtId="0" fontId="143" fillId="0" borderId="546" xfId="11" applyFont="1" applyBorder="1" applyAlignment="1" applyProtection="1">
      <alignment horizontal="center" vertical="center"/>
      <protection locked="0"/>
    </xf>
    <xf numFmtId="0" fontId="143" fillId="17" borderId="546" xfId="11" applyFont="1" applyFill="1" applyBorder="1" applyAlignment="1" applyProtection="1">
      <alignment horizontal="center" vertical="center"/>
      <protection locked="0"/>
    </xf>
    <xf numFmtId="0" fontId="143" fillId="0" borderId="547" xfId="11" applyFont="1" applyBorder="1" applyAlignment="1" applyProtection="1">
      <alignment horizontal="center" vertical="center"/>
      <protection locked="0"/>
    </xf>
    <xf numFmtId="0" fontId="143" fillId="17" borderId="547" xfId="11" applyFont="1" applyFill="1" applyBorder="1" applyAlignment="1" applyProtection="1">
      <alignment horizontal="center" vertical="center"/>
      <protection locked="0"/>
    </xf>
    <xf numFmtId="0" fontId="143" fillId="0" borderId="3" xfId="11" applyFont="1" applyBorder="1" applyAlignment="1" applyProtection="1">
      <alignment horizontal="center" vertical="center"/>
      <protection locked="0"/>
    </xf>
    <xf numFmtId="0" fontId="143" fillId="17" borderId="3" xfId="11" applyFont="1" applyFill="1" applyBorder="1" applyAlignment="1" applyProtection="1">
      <alignment horizontal="center" vertical="center"/>
      <protection locked="0"/>
    </xf>
    <xf numFmtId="0" fontId="143" fillId="0" borderId="4" xfId="11" applyFont="1" applyBorder="1" applyAlignment="1" applyProtection="1">
      <alignment horizontal="center" vertical="center"/>
      <protection locked="0"/>
    </xf>
    <xf numFmtId="43" fontId="133" fillId="0" borderId="0" xfId="0" applyNumberFormat="1" applyFont="1" applyAlignment="1">
      <alignment horizontal="center" vertical="center" wrapText="1"/>
    </xf>
    <xf numFmtId="0" fontId="139" fillId="19" borderId="356" xfId="0" applyFont="1" applyFill="1" applyBorder="1" applyAlignment="1">
      <alignment horizontal="center" vertical="center" wrapText="1"/>
    </xf>
    <xf numFmtId="0" fontId="139" fillId="19" borderId="354" xfId="0" applyFont="1" applyFill="1" applyBorder="1" applyAlignment="1">
      <alignment horizontal="center" vertical="center" wrapText="1"/>
    </xf>
    <xf numFmtId="0" fontId="139" fillId="19" borderId="357" xfId="0" applyFont="1" applyFill="1" applyBorder="1" applyAlignment="1">
      <alignment horizontal="center" vertical="center" wrapText="1"/>
    </xf>
    <xf numFmtId="0" fontId="144" fillId="41" borderId="548" xfId="0" applyFont="1" applyFill="1" applyBorder="1" applyAlignment="1">
      <alignment horizontal="center" vertical="center" wrapText="1"/>
    </xf>
    <xf numFmtId="0" fontId="145" fillId="0" borderId="504" xfId="41" applyFont="1" applyBorder="1" applyAlignment="1">
      <alignment horizontal="center" vertical="center"/>
    </xf>
    <xf numFmtId="0" fontId="145" fillId="0" borderId="468" xfId="41" applyFont="1" applyBorder="1" applyAlignment="1">
      <alignment horizontal="left" vertical="center" wrapText="1"/>
    </xf>
    <xf numFmtId="4" fontId="145" fillId="0" borderId="468" xfId="41" applyNumberFormat="1" applyFont="1" applyBorder="1" applyAlignment="1">
      <alignment horizontal="left" vertical="center"/>
    </xf>
    <xf numFmtId="3" fontId="0" fillId="0" borderId="0" xfId="0" applyNumberFormat="1"/>
    <xf numFmtId="174" fontId="134" fillId="11" borderId="546" xfId="4" applyNumberFormat="1" applyFont="1" applyFill="1" applyBorder="1" applyAlignment="1">
      <alignment horizontal="center" vertical="center" wrapText="1"/>
    </xf>
    <xf numFmtId="175" fontId="134" fillId="11" borderId="546" xfId="4" applyNumberFormat="1" applyFont="1" applyFill="1" applyBorder="1" applyAlignment="1">
      <alignment horizontal="center" vertical="center" wrapText="1"/>
    </xf>
    <xf numFmtId="191" fontId="134" fillId="11" borderId="546" xfId="4" applyNumberFormat="1" applyFont="1" applyFill="1" applyBorder="1" applyAlignment="1">
      <alignment horizontal="center" vertical="center" wrapText="1"/>
    </xf>
    <xf numFmtId="49" fontId="134" fillId="11" borderId="546" xfId="4" applyNumberFormat="1" applyFont="1" applyFill="1" applyBorder="1" applyAlignment="1">
      <alignment horizontal="center" vertical="center" wrapText="1"/>
    </xf>
    <xf numFmtId="174" fontId="19" fillId="0" borderId="546" xfId="4" applyNumberFormat="1" applyFont="1" applyBorder="1" applyAlignment="1">
      <alignment horizontal="center" vertical="center" wrapText="1"/>
    </xf>
    <xf numFmtId="174" fontId="134" fillId="11" borderId="546" xfId="4" applyNumberFormat="1" applyFont="1" applyFill="1" applyBorder="1" applyAlignment="1">
      <alignment horizontal="left" vertical="center" wrapText="1"/>
    </xf>
    <xf numFmtId="174" fontId="70" fillId="16" borderId="84" xfId="4" applyNumberFormat="1" applyFont="1" applyFill="1" applyBorder="1" applyAlignment="1">
      <alignment horizontal="center" vertical="center" wrapText="1"/>
    </xf>
    <xf numFmtId="0" fontId="70" fillId="16" borderId="84" xfId="4" applyFont="1" applyFill="1" applyBorder="1" applyAlignment="1">
      <alignment horizontal="center" vertical="center" wrapText="1"/>
    </xf>
    <xf numFmtId="175" fontId="70" fillId="16" borderId="84" xfId="4" applyNumberFormat="1" applyFont="1" applyFill="1" applyBorder="1" applyAlignment="1">
      <alignment horizontal="center" vertical="center" wrapText="1"/>
    </xf>
    <xf numFmtId="14" fontId="70" fillId="16" borderId="84" xfId="4" applyNumberFormat="1" applyFont="1" applyFill="1" applyBorder="1" applyAlignment="1">
      <alignment horizontal="center" vertical="center" wrapText="1"/>
    </xf>
    <xf numFmtId="176" fontId="70" fillId="16" borderId="84" xfId="4" applyNumberFormat="1" applyFont="1" applyFill="1" applyBorder="1" applyAlignment="1">
      <alignment horizontal="center" vertical="center" wrapText="1"/>
    </xf>
    <xf numFmtId="49" fontId="70" fillId="16" borderId="84" xfId="4" applyNumberFormat="1" applyFont="1" applyFill="1" applyBorder="1" applyAlignment="1">
      <alignment horizontal="center" vertical="center" wrapText="1"/>
    </xf>
    <xf numFmtId="1" fontId="70" fillId="16" borderId="84" xfId="4" applyNumberFormat="1" applyFont="1" applyFill="1" applyBorder="1" applyAlignment="1">
      <alignment horizontal="center" vertical="center" wrapText="1"/>
    </xf>
    <xf numFmtId="0" fontId="0" fillId="0" borderId="350" xfId="0" applyBorder="1" applyAlignment="1">
      <alignment horizontal="center" vertical="center"/>
    </xf>
    <xf numFmtId="0" fontId="0" fillId="0" borderId="349" xfId="0" applyBorder="1" applyAlignment="1">
      <alignment horizontal="center" vertical="center"/>
    </xf>
    <xf numFmtId="0" fontId="0" fillId="0" borderId="348" xfId="0" applyBorder="1" applyAlignment="1">
      <alignment horizontal="center" vertical="center"/>
    </xf>
    <xf numFmtId="0" fontId="146" fillId="60" borderId="546" xfId="0" applyFont="1" applyFill="1" applyBorder="1" applyAlignment="1">
      <alignment horizontal="center" vertical="center" wrapText="1" readingOrder="2"/>
    </xf>
    <xf numFmtId="15" fontId="147" fillId="0" borderId="546" xfId="0" applyNumberFormat="1" applyFont="1" applyBorder="1" applyAlignment="1">
      <alignment horizontal="center" vertical="center" wrapText="1" readingOrder="1"/>
    </xf>
    <xf numFmtId="0" fontId="0" fillId="0" borderId="63" xfId="0" applyBorder="1" applyAlignment="1">
      <alignment horizontal="center" vertical="center"/>
    </xf>
    <xf numFmtId="0" fontId="0" fillId="0" borderId="64" xfId="0" applyBorder="1" applyAlignment="1">
      <alignment horizontal="center" vertical="center"/>
    </xf>
    <xf numFmtId="0" fontId="146" fillId="0" borderId="546" xfId="0" applyFont="1" applyBorder="1" applyAlignment="1">
      <alignment horizontal="center" vertical="center" wrapText="1" readingOrder="2"/>
    </xf>
    <xf numFmtId="15" fontId="147" fillId="60" borderId="546" xfId="0" applyNumberFormat="1" applyFont="1" applyFill="1" applyBorder="1" applyAlignment="1">
      <alignment horizontal="center" vertical="center" wrapText="1" readingOrder="1"/>
    </xf>
    <xf numFmtId="9" fontId="146" fillId="0" borderId="546" xfId="2" applyFont="1" applyBorder="1" applyAlignment="1">
      <alignment horizontal="center" vertical="center" wrapText="1" readingOrder="2"/>
    </xf>
    <xf numFmtId="165" fontId="146" fillId="0" borderId="546" xfId="1" applyNumberFormat="1" applyFont="1" applyBorder="1" applyAlignment="1">
      <alignment horizontal="center" vertical="center" wrapText="1" readingOrder="2"/>
    </xf>
    <xf numFmtId="165" fontId="147" fillId="0" borderId="546" xfId="1" applyNumberFormat="1" applyFont="1" applyBorder="1" applyAlignment="1">
      <alignment horizontal="center" vertical="center" wrapText="1" readingOrder="2"/>
    </xf>
    <xf numFmtId="0" fontId="148" fillId="62" borderId="11" xfId="0" applyFont="1" applyFill="1" applyBorder="1" applyAlignment="1">
      <alignment horizontal="center" vertical="center" wrapText="1" readingOrder="1"/>
    </xf>
    <xf numFmtId="0" fontId="0" fillId="0" borderId="58" xfId="0" applyBorder="1" applyAlignment="1">
      <alignment horizontal="center" vertical="center"/>
    </xf>
    <xf numFmtId="0" fontId="0" fillId="0" borderId="57" xfId="0" applyBorder="1" applyAlignment="1">
      <alignment horizontal="center" vertical="center"/>
    </xf>
    <xf numFmtId="0" fontId="0" fillId="0" borderId="223" xfId="0" applyBorder="1" applyAlignment="1">
      <alignment horizontal="center" vertical="center"/>
    </xf>
    <xf numFmtId="9" fontId="146" fillId="60" borderId="546" xfId="2" applyFont="1" applyFill="1" applyBorder="1" applyAlignment="1">
      <alignment horizontal="center" vertical="center" wrapText="1" readingOrder="2"/>
    </xf>
    <xf numFmtId="165" fontId="146" fillId="60" borderId="546" xfId="1" applyNumberFormat="1" applyFont="1" applyFill="1" applyBorder="1" applyAlignment="1">
      <alignment horizontal="center" vertical="center" wrapText="1" readingOrder="2"/>
    </xf>
    <xf numFmtId="165" fontId="147" fillId="60" borderId="546" xfId="1" applyNumberFormat="1" applyFont="1" applyFill="1" applyBorder="1" applyAlignment="1">
      <alignment horizontal="center" vertical="center" wrapText="1" readingOrder="2"/>
    </xf>
    <xf numFmtId="165" fontId="147" fillId="60" borderId="546" xfId="1" applyNumberFormat="1" applyFont="1" applyFill="1" applyBorder="1" applyAlignment="1">
      <alignment vertical="center" wrapText="1" readingOrder="2"/>
    </xf>
    <xf numFmtId="165" fontId="0" fillId="0" borderId="0" xfId="0" applyNumberFormat="1" applyAlignment="1">
      <alignment horizontal="center" vertical="center"/>
    </xf>
    <xf numFmtId="0" fontId="146" fillId="60" borderId="546" xfId="0" applyFont="1" applyFill="1" applyBorder="1" applyAlignment="1">
      <alignment vertical="center" wrapText="1" readingOrder="2"/>
    </xf>
    <xf numFmtId="9" fontId="0" fillId="0" borderId="0" xfId="0" applyNumberFormat="1" applyAlignment="1">
      <alignment horizontal="center" vertical="center"/>
    </xf>
    <xf numFmtId="0" fontId="43" fillId="0" borderId="0" xfId="0" applyFont="1" applyAlignment="1">
      <alignment horizontal="center" vertical="center"/>
    </xf>
    <xf numFmtId="165" fontId="43" fillId="0" borderId="0" xfId="0" applyNumberFormat="1" applyFont="1" applyAlignment="1">
      <alignment horizontal="center" vertical="center"/>
    </xf>
    <xf numFmtId="0" fontId="43" fillId="0" borderId="63" xfId="0" applyFont="1" applyBorder="1" applyAlignment="1">
      <alignment horizontal="center" vertical="center"/>
    </xf>
    <xf numFmtId="0" fontId="43" fillId="0" borderId="64" xfId="0" applyFont="1" applyBorder="1" applyAlignment="1">
      <alignment horizontal="center" vertical="center"/>
    </xf>
    <xf numFmtId="0" fontId="146" fillId="0" borderId="546" xfId="0" applyFont="1" applyBorder="1" applyAlignment="1">
      <alignment vertical="center" wrapText="1" readingOrder="2"/>
    </xf>
    <xf numFmtId="0" fontId="59" fillId="61" borderId="0" xfId="0" applyFont="1" applyFill="1" applyAlignment="1">
      <alignment horizontal="center" vertical="center"/>
    </xf>
    <xf numFmtId="10" fontId="150" fillId="63" borderId="546" xfId="0" applyNumberFormat="1" applyFont="1" applyFill="1" applyBorder="1" applyAlignment="1">
      <alignment horizontal="center" vertical="center" wrapText="1" readingOrder="2"/>
    </xf>
    <xf numFmtId="0" fontId="151" fillId="62" borderId="546" xfId="0" applyFont="1" applyFill="1" applyBorder="1" applyAlignment="1">
      <alignment horizontal="center" vertical="center" wrapText="1" readingOrder="2"/>
    </xf>
    <xf numFmtId="10" fontId="152" fillId="63" borderId="546" xfId="0" applyNumberFormat="1" applyFont="1" applyFill="1" applyBorder="1" applyAlignment="1">
      <alignment horizontal="center" vertical="center" wrapText="1" readingOrder="2"/>
    </xf>
    <xf numFmtId="0" fontId="153" fillId="60" borderId="546" xfId="0" applyFont="1" applyFill="1" applyBorder="1" applyAlignment="1">
      <alignment horizontal="center" vertical="center" wrapText="1" readingOrder="2"/>
    </xf>
    <xf numFmtId="0" fontId="155" fillId="60" borderId="546" xfId="0" applyFont="1" applyFill="1" applyBorder="1" applyAlignment="1">
      <alignment horizontal="center" vertical="center" wrapText="1" readingOrder="2"/>
    </xf>
    <xf numFmtId="0" fontId="153" fillId="63" borderId="546" xfId="0" applyFont="1" applyFill="1" applyBorder="1" applyAlignment="1">
      <alignment horizontal="center" vertical="center" wrapText="1" readingOrder="2"/>
    </xf>
    <xf numFmtId="0" fontId="43" fillId="0" borderId="58" xfId="0" applyFont="1" applyBorder="1" applyAlignment="1">
      <alignment horizontal="center" vertical="center"/>
    </xf>
    <xf numFmtId="0" fontId="43" fillId="0" borderId="57" xfId="0" applyFont="1" applyBorder="1" applyAlignment="1">
      <alignment horizontal="center" vertical="center"/>
    </xf>
    <xf numFmtId="0" fontId="43" fillId="0" borderId="223" xfId="0" applyFont="1" applyBorder="1" applyAlignment="1">
      <alignment horizontal="center" vertical="center"/>
    </xf>
    <xf numFmtId="0" fontId="148" fillId="62" borderId="11" xfId="0" applyFont="1" applyFill="1" applyBorder="1" applyAlignment="1">
      <alignment vertical="center" wrapText="1" readingOrder="1"/>
    </xf>
    <xf numFmtId="0" fontId="155" fillId="60" borderId="11" xfId="0" applyFont="1" applyFill="1" applyBorder="1" applyAlignment="1">
      <alignment horizontal="center" vertical="center" wrapText="1" readingOrder="2"/>
    </xf>
    <xf numFmtId="0" fontId="151" fillId="62" borderId="11" xfId="0" applyFont="1" applyFill="1" applyBorder="1" applyAlignment="1">
      <alignment horizontal="center" vertical="center" wrapText="1" readingOrder="2"/>
    </xf>
    <xf numFmtId="0" fontId="156" fillId="60" borderId="11" xfId="0" applyFont="1" applyFill="1" applyBorder="1" applyAlignment="1">
      <alignment horizontal="center" vertical="center" wrapText="1" readingOrder="2"/>
    </xf>
    <xf numFmtId="0" fontId="157" fillId="0" borderId="0" xfId="0" applyFont="1" applyAlignment="1">
      <alignment horizontal="center" vertical="center"/>
    </xf>
    <xf numFmtId="0" fontId="158" fillId="0" borderId="0" xfId="0" applyFont="1"/>
    <xf numFmtId="0" fontId="0" fillId="0" borderId="0" xfId="0" applyAlignment="1">
      <alignment horizontal="center" readingOrder="2"/>
    </xf>
    <xf numFmtId="0" fontId="158" fillId="19" borderId="0" xfId="0" applyFont="1" applyFill="1" applyAlignment="1">
      <alignment horizontal="center" vertical="center" wrapText="1" readingOrder="2"/>
    </xf>
    <xf numFmtId="9" fontId="160" fillId="11" borderId="352" xfId="0" applyNumberFormat="1" applyFont="1" applyFill="1" applyBorder="1" applyAlignment="1">
      <alignment horizontal="center" vertical="center" wrapText="1" readingOrder="2"/>
    </xf>
    <xf numFmtId="37" fontId="160" fillId="0" borderId="352" xfId="1" applyNumberFormat="1" applyFont="1" applyFill="1" applyBorder="1" applyAlignment="1">
      <alignment horizontal="center" vertical="center" readingOrder="2"/>
    </xf>
    <xf numFmtId="14" fontId="159" fillId="0" borderId="352" xfId="0" applyNumberFormat="1" applyFont="1" applyBorder="1" applyAlignment="1">
      <alignment horizontal="center" vertical="center" readingOrder="2"/>
    </xf>
    <xf numFmtId="1" fontId="160" fillId="0" borderId="352" xfId="1" applyNumberFormat="1" applyFont="1" applyFill="1" applyBorder="1" applyAlignment="1">
      <alignment horizontal="center" vertical="center" wrapText="1" readingOrder="2"/>
    </xf>
    <xf numFmtId="0" fontId="160" fillId="0" borderId="352" xfId="0" applyFont="1" applyBorder="1" applyAlignment="1">
      <alignment horizontal="center" vertical="center" wrapText="1"/>
    </xf>
    <xf numFmtId="0" fontId="161" fillId="19" borderId="352" xfId="0" applyFont="1" applyFill="1" applyBorder="1" applyAlignment="1">
      <alignment horizontal="center" vertical="center" wrapText="1"/>
    </xf>
    <xf numFmtId="0" fontId="160" fillId="0" borderId="351" xfId="0" applyFont="1" applyBorder="1" applyAlignment="1">
      <alignment horizontal="center" vertical="center" readingOrder="2"/>
    </xf>
    <xf numFmtId="4" fontId="162" fillId="64" borderId="64" xfId="0" applyNumberFormat="1" applyFont="1" applyFill="1" applyBorder="1" applyAlignment="1">
      <alignment horizontal="center" vertical="center" wrapText="1" readingOrder="2"/>
    </xf>
    <xf numFmtId="4" fontId="162" fillId="64" borderId="535" xfId="0" applyNumberFormat="1" applyFont="1" applyFill="1" applyBorder="1" applyAlignment="1">
      <alignment horizontal="center" vertical="center" wrapText="1" readingOrder="2"/>
    </xf>
    <xf numFmtId="4" fontId="162" fillId="64" borderId="123" xfId="0" applyNumberFormat="1" applyFont="1" applyFill="1" applyBorder="1" applyAlignment="1">
      <alignment horizontal="center" vertical="center" wrapText="1" readingOrder="2"/>
    </xf>
    <xf numFmtId="4" fontId="163" fillId="65" borderId="120" xfId="0" applyNumberFormat="1" applyFont="1" applyFill="1" applyBorder="1" applyAlignment="1">
      <alignment horizontal="center" vertical="center" wrapText="1" readingOrder="2"/>
    </xf>
    <xf numFmtId="4" fontId="163" fillId="65" borderId="10" xfId="0" applyNumberFormat="1" applyFont="1" applyFill="1" applyBorder="1" applyAlignment="1">
      <alignment horizontal="center" vertical="center" wrapText="1" readingOrder="2"/>
    </xf>
    <xf numFmtId="4" fontId="163" fillId="65" borderId="534" xfId="0" applyNumberFormat="1" applyFont="1" applyFill="1" applyBorder="1" applyAlignment="1">
      <alignment horizontal="center" vertical="center" wrapText="1" readingOrder="2"/>
    </xf>
    <xf numFmtId="3" fontId="164" fillId="66" borderId="535" xfId="0" applyNumberFormat="1" applyFont="1" applyFill="1" applyBorder="1" applyAlignment="1">
      <alignment horizontal="center" vertical="center" wrapText="1" readingOrder="2"/>
    </xf>
    <xf numFmtId="4" fontId="164" fillId="66" borderId="120" xfId="0" applyNumberFormat="1" applyFont="1" applyFill="1" applyBorder="1" applyAlignment="1">
      <alignment horizontal="center" vertical="center" wrapText="1" readingOrder="2"/>
    </xf>
    <xf numFmtId="3" fontId="164" fillId="66" borderId="120" xfId="0" applyNumberFormat="1" applyFont="1" applyFill="1" applyBorder="1" applyAlignment="1">
      <alignment horizontal="center" vertical="center" wrapText="1" readingOrder="2"/>
    </xf>
    <xf numFmtId="4" fontId="164" fillId="66" borderId="534" xfId="0" applyNumberFormat="1" applyFont="1" applyFill="1" applyBorder="1" applyAlignment="1">
      <alignment horizontal="center" vertical="center" wrapText="1" readingOrder="2"/>
    </xf>
    <xf numFmtId="185" fontId="159" fillId="3" borderId="352" xfId="0" applyNumberFormat="1" applyFont="1" applyFill="1" applyBorder="1" applyAlignment="1">
      <alignment horizontal="center" vertical="center" wrapText="1"/>
    </xf>
    <xf numFmtId="195" fontId="134" fillId="11" borderId="546" xfId="4" applyNumberFormat="1" applyFont="1" applyFill="1" applyBorder="1" applyAlignment="1">
      <alignment horizontal="center" vertical="center" wrapText="1"/>
    </xf>
    <xf numFmtId="0" fontId="134" fillId="11" borderId="546" xfId="4" applyFont="1" applyFill="1" applyBorder="1" applyAlignment="1">
      <alignment horizontal="center" vertical="center" wrapText="1"/>
    </xf>
    <xf numFmtId="174" fontId="19" fillId="11" borderId="546" xfId="4" applyNumberFormat="1" applyFont="1" applyFill="1" applyBorder="1" applyAlignment="1">
      <alignment horizontal="center" vertical="center" wrapText="1"/>
    </xf>
    <xf numFmtId="9" fontId="160" fillId="11" borderId="352" xfId="0" applyNumberFormat="1" applyFont="1" applyFill="1" applyBorder="1" applyAlignment="1">
      <alignment horizontal="right" vertical="center" wrapText="1" readingOrder="2"/>
    </xf>
    <xf numFmtId="9" fontId="159" fillId="11" borderId="352" xfId="2" applyFont="1" applyFill="1" applyBorder="1" applyAlignment="1">
      <alignment horizontal="center" vertical="center" wrapText="1"/>
    </xf>
    <xf numFmtId="37" fontId="159" fillId="11" borderId="352" xfId="1" applyNumberFormat="1" applyFont="1" applyFill="1" applyBorder="1" applyAlignment="1">
      <alignment horizontal="center" vertical="center" wrapText="1"/>
    </xf>
    <xf numFmtId="14" fontId="159" fillId="11" borderId="424" xfId="0" applyNumberFormat="1" applyFont="1" applyFill="1" applyBorder="1" applyAlignment="1">
      <alignment horizontal="center" vertical="center" readingOrder="2"/>
    </xf>
    <xf numFmtId="3" fontId="0" fillId="0" borderId="511" xfId="0" quotePrefix="1" applyNumberFormat="1" applyBorder="1" applyAlignment="1">
      <alignment vertical="center"/>
    </xf>
    <xf numFmtId="3" fontId="0" fillId="0" borderId="546" xfId="0" quotePrefix="1" applyNumberFormat="1" applyBorder="1" applyAlignment="1">
      <alignment horizontal="center" vertical="center"/>
    </xf>
    <xf numFmtId="3" fontId="0" fillId="0" borderId="546" xfId="0" quotePrefix="1" applyNumberFormat="1" applyBorder="1" applyAlignment="1">
      <alignment vertical="center"/>
    </xf>
    <xf numFmtId="3" fontId="0" fillId="0" borderId="547" xfId="0" quotePrefix="1" applyNumberFormat="1" applyBorder="1" applyAlignment="1">
      <alignment horizontal="center" vertical="center"/>
    </xf>
    <xf numFmtId="10" fontId="0" fillId="2" borderId="546" xfId="2" quotePrefix="1" applyNumberFormat="1" applyFont="1" applyFill="1" applyBorder="1" applyAlignment="1">
      <alignment horizontal="center" vertical="center"/>
    </xf>
    <xf numFmtId="43" fontId="0" fillId="0" borderId="546" xfId="1" applyFont="1" applyBorder="1" applyAlignment="1">
      <alignment vertical="center"/>
    </xf>
    <xf numFmtId="9" fontId="0" fillId="0" borderId="0" xfId="2" applyFont="1" applyAlignment="1">
      <alignment vertical="center"/>
    </xf>
    <xf numFmtId="0" fontId="81" fillId="16" borderId="360" xfId="0" applyFont="1" applyFill="1" applyBorder="1" applyAlignment="1">
      <alignment horizontal="center" vertical="center"/>
    </xf>
    <xf numFmtId="0" fontId="0" fillId="0" borderId="420" xfId="0" applyBorder="1" applyAlignment="1">
      <alignment horizontal="center"/>
    </xf>
    <xf numFmtId="3" fontId="146" fillId="0" borderId="546" xfId="0" applyNumberFormat="1" applyFont="1" applyBorder="1" applyAlignment="1">
      <alignment horizontal="center" vertical="center" wrapText="1" readingOrder="2"/>
    </xf>
    <xf numFmtId="0" fontId="166" fillId="0" borderId="0" xfId="0" applyFont="1"/>
    <xf numFmtId="9" fontId="167" fillId="11" borderId="546" xfId="2" applyFont="1" applyFill="1" applyBorder="1" applyAlignment="1" applyProtection="1">
      <alignment horizontal="center" vertical="center"/>
    </xf>
    <xf numFmtId="15" fontId="0" fillId="0" borderId="0" xfId="1" applyNumberFormat="1" applyFont="1"/>
    <xf numFmtId="10" fontId="0" fillId="0" borderId="0" xfId="2" applyNumberFormat="1" applyFont="1" applyAlignment="1">
      <alignment horizontal="center"/>
    </xf>
    <xf numFmtId="10" fontId="0" fillId="0" borderId="0" xfId="2" applyNumberFormat="1" applyFont="1" applyAlignment="1">
      <alignment horizontal="center" vertical="center"/>
    </xf>
    <xf numFmtId="167" fontId="90" fillId="11" borderId="468" xfId="0" applyNumberFormat="1" applyFont="1" applyFill="1" applyBorder="1" applyAlignment="1">
      <alignment horizontal="center" vertical="center" shrinkToFit="1"/>
    </xf>
    <xf numFmtId="0" fontId="23" fillId="12" borderId="70" xfId="0" applyFont="1" applyFill="1" applyBorder="1" applyAlignment="1">
      <alignment horizontal="center" vertical="center" wrapText="1"/>
    </xf>
    <xf numFmtId="0" fontId="24" fillId="16" borderId="121" xfId="0" applyFont="1" applyFill="1" applyBorder="1" applyAlignment="1">
      <alignment horizontal="center" vertical="center" wrapText="1"/>
    </xf>
    <xf numFmtId="165" fontId="60" fillId="11" borderId="553" xfId="1" applyNumberFormat="1" applyFont="1" applyFill="1" applyBorder="1" applyAlignment="1">
      <alignment horizontal="center" vertical="center"/>
    </xf>
    <xf numFmtId="165" fontId="60" fillId="0" borderId="553" xfId="1" applyNumberFormat="1" applyFont="1" applyFill="1" applyBorder="1" applyAlignment="1">
      <alignment horizontal="center" vertical="center"/>
    </xf>
    <xf numFmtId="165" fontId="60" fillId="0" borderId="554" xfId="0" applyNumberFormat="1" applyFont="1" applyBorder="1" applyAlignment="1">
      <alignment horizontal="center" vertical="center"/>
    </xf>
    <xf numFmtId="165" fontId="60" fillId="11" borderId="119" xfId="1" applyNumberFormat="1" applyFont="1" applyFill="1" applyBorder="1" applyAlignment="1">
      <alignment horizontal="center" vertical="center"/>
    </xf>
    <xf numFmtId="165" fontId="60" fillId="0" borderId="119" xfId="1" applyNumberFormat="1" applyFont="1" applyFill="1" applyBorder="1" applyAlignment="1">
      <alignment horizontal="center" vertical="center"/>
    </xf>
    <xf numFmtId="165" fontId="60" fillId="0" borderId="556" xfId="0" applyNumberFormat="1" applyFont="1" applyBorder="1" applyAlignment="1">
      <alignment horizontal="center" vertical="center"/>
    </xf>
    <xf numFmtId="165" fontId="60" fillId="11" borderId="558" xfId="1" applyNumberFormat="1" applyFont="1" applyFill="1" applyBorder="1" applyAlignment="1">
      <alignment horizontal="center" vertical="center"/>
    </xf>
    <xf numFmtId="165" fontId="60" fillId="0" borderId="558" xfId="1" applyNumberFormat="1" applyFont="1" applyFill="1" applyBorder="1" applyAlignment="1">
      <alignment horizontal="center" vertical="center"/>
    </xf>
    <xf numFmtId="165" fontId="60" fillId="0" borderId="559" xfId="0" applyNumberFormat="1" applyFont="1" applyBorder="1" applyAlignment="1">
      <alignment horizontal="center" vertical="center"/>
    </xf>
    <xf numFmtId="165" fontId="67" fillId="16" borderId="98" xfId="27" applyNumberFormat="1" applyFont="1" applyFill="1" applyBorder="1" applyAlignment="1">
      <alignment horizontal="center" vertical="center"/>
    </xf>
    <xf numFmtId="165" fontId="60" fillId="11" borderId="553" xfId="1" applyNumberFormat="1" applyFont="1" applyFill="1" applyBorder="1"/>
    <xf numFmtId="165" fontId="60" fillId="0" borderId="553" xfId="1" applyNumberFormat="1" applyFont="1" applyFill="1" applyBorder="1"/>
    <xf numFmtId="165" fontId="41" fillId="0" borderId="554" xfId="0" applyNumberFormat="1" applyFont="1" applyBorder="1" applyAlignment="1">
      <alignment horizontal="center" vertical="center"/>
    </xf>
    <xf numFmtId="165" fontId="60" fillId="11" borderId="119" xfId="1" applyNumberFormat="1" applyFont="1" applyFill="1" applyBorder="1"/>
    <xf numFmtId="165" fontId="60" fillId="0" borderId="119" xfId="1" applyNumberFormat="1" applyFont="1" applyFill="1" applyBorder="1"/>
    <xf numFmtId="165" fontId="41" fillId="0" borderId="556" xfId="0" applyNumberFormat="1" applyFont="1" applyBorder="1" applyAlignment="1">
      <alignment horizontal="center" vertical="center"/>
    </xf>
    <xf numFmtId="165" fontId="60" fillId="11" borderId="558" xfId="1" applyNumberFormat="1" applyFont="1" applyFill="1" applyBorder="1"/>
    <xf numFmtId="165" fontId="60" fillId="0" borderId="558" xfId="1" applyNumberFormat="1" applyFont="1" applyFill="1" applyBorder="1"/>
    <xf numFmtId="165" fontId="41" fillId="0" borderId="559" xfId="0" applyNumberFormat="1" applyFont="1" applyBorder="1" applyAlignment="1">
      <alignment horizontal="center" vertical="center"/>
    </xf>
    <xf numFmtId="165" fontId="67" fillId="16" borderId="98" xfId="27" applyNumberFormat="1" applyFont="1" applyFill="1" applyBorder="1"/>
    <xf numFmtId="165" fontId="67" fillId="16" borderId="563" xfId="27" applyNumberFormat="1" applyFont="1" applyFill="1" applyBorder="1"/>
    <xf numFmtId="0" fontId="9" fillId="0" borderId="0" xfId="2" applyNumberFormat="1" applyFont="1" applyAlignment="1">
      <alignment horizontal="center"/>
    </xf>
    <xf numFmtId="15" fontId="141" fillId="0" borderId="0" xfId="0" applyNumberFormat="1" applyFont="1"/>
    <xf numFmtId="10" fontId="0" fillId="0" borderId="0" xfId="1" applyNumberFormat="1" applyFont="1"/>
    <xf numFmtId="198" fontId="0" fillId="0" borderId="0" xfId="0" applyNumberFormat="1"/>
    <xf numFmtId="40" fontId="9" fillId="0" borderId="0" xfId="0" applyNumberFormat="1" applyFont="1"/>
    <xf numFmtId="10" fontId="9" fillId="0" borderId="0" xfId="2" applyNumberFormat="1" applyFont="1"/>
    <xf numFmtId="0" fontId="0" fillId="0" borderId="0" xfId="1" applyNumberFormat="1" applyFont="1"/>
    <xf numFmtId="40" fontId="9" fillId="0" borderId="0" xfId="2" applyNumberFormat="1" applyFont="1" applyAlignment="1">
      <alignment horizontal="center"/>
    </xf>
    <xf numFmtId="167" fontId="133" fillId="0" borderId="498" xfId="0" applyNumberFormat="1" applyFont="1" applyBorder="1" applyAlignment="1">
      <alignment horizontal="center" vertical="center" wrapText="1"/>
    </xf>
    <xf numFmtId="167" fontId="133" fillId="19" borderId="84" xfId="0" applyNumberFormat="1" applyFont="1" applyFill="1" applyBorder="1" applyAlignment="1">
      <alignment horizontal="center" vertical="center" wrapText="1"/>
    </xf>
    <xf numFmtId="167" fontId="138" fillId="41" borderId="503" xfId="0" applyNumberFormat="1" applyFont="1" applyFill="1" applyBorder="1" applyAlignment="1">
      <alignment horizontal="center" vertical="center" wrapText="1"/>
    </xf>
    <xf numFmtId="167" fontId="90" fillId="0" borderId="468" xfId="0" applyNumberFormat="1" applyFont="1" applyBorder="1" applyAlignment="1">
      <alignment horizontal="center" vertical="center" shrinkToFit="1"/>
    </xf>
    <xf numFmtId="167" fontId="90" fillId="11" borderId="505" xfId="0" applyNumberFormat="1" applyFont="1" applyFill="1" applyBorder="1" applyAlignment="1">
      <alignment horizontal="center" vertical="center" shrinkToFit="1"/>
    </xf>
    <xf numFmtId="167" fontId="139" fillId="0" borderId="0" xfId="0" applyNumberFormat="1" applyFont="1" applyAlignment="1">
      <alignment horizontal="center" vertical="center" wrapText="1"/>
    </xf>
    <xf numFmtId="167" fontId="139" fillId="19" borderId="354" xfId="0" applyNumberFormat="1" applyFont="1" applyFill="1" applyBorder="1" applyAlignment="1">
      <alignment horizontal="center" vertical="center" wrapText="1"/>
    </xf>
    <xf numFmtId="10" fontId="9" fillId="0" borderId="0" xfId="2" applyNumberFormat="1" applyFont="1" applyAlignment="1">
      <alignment horizontal="center"/>
    </xf>
    <xf numFmtId="199" fontId="9" fillId="0" borderId="0" xfId="0" applyNumberFormat="1" applyFont="1" applyAlignment="1">
      <alignment horizontal="center"/>
    </xf>
    <xf numFmtId="198" fontId="9" fillId="0" borderId="0" xfId="2" applyNumberFormat="1" applyFont="1" applyAlignment="1">
      <alignment horizontal="center"/>
    </xf>
    <xf numFmtId="0" fontId="60" fillId="11" borderId="560" xfId="0" applyFont="1" applyFill="1" applyBorder="1" applyAlignment="1">
      <alignment horizontal="center" vertical="center"/>
    </xf>
    <xf numFmtId="0" fontId="60" fillId="11" borderId="561" xfId="0" applyFont="1" applyFill="1" applyBorder="1" applyAlignment="1">
      <alignment horizontal="center" vertical="center"/>
    </xf>
    <xf numFmtId="0" fontId="60" fillId="11" borderId="562" xfId="0" applyFont="1" applyFill="1" applyBorder="1" applyAlignment="1">
      <alignment horizontal="center" vertical="center"/>
    </xf>
    <xf numFmtId="0" fontId="55" fillId="26" borderId="223" xfId="0" quotePrefix="1" applyFont="1" applyFill="1" applyBorder="1" applyAlignment="1">
      <alignment horizontal="center" vertical="center" wrapText="1"/>
    </xf>
    <xf numFmtId="0" fontId="55" fillId="26" borderId="57" xfId="0" quotePrefix="1" applyFont="1" applyFill="1" applyBorder="1" applyAlignment="1">
      <alignment vertical="center" wrapText="1"/>
    </xf>
    <xf numFmtId="0" fontId="55" fillId="26" borderId="57" xfId="0" quotePrefix="1" applyFont="1" applyFill="1" applyBorder="1" applyAlignment="1">
      <alignment horizontal="center" vertical="center" wrapText="1"/>
    </xf>
    <xf numFmtId="0" fontId="55" fillId="26" borderId="58" xfId="0" quotePrefix="1" applyFont="1" applyFill="1" applyBorder="1" applyAlignment="1">
      <alignment horizontal="center" vertical="center" wrapText="1"/>
    </xf>
    <xf numFmtId="0" fontId="56" fillId="11" borderId="564" xfId="0" applyFont="1" applyFill="1" applyBorder="1" applyAlignment="1">
      <alignment horizontal="left" vertical="center"/>
    </xf>
    <xf numFmtId="15" fontId="0" fillId="0" borderId="565" xfId="0" applyNumberFormat="1" applyBorder="1"/>
    <xf numFmtId="167" fontId="0" fillId="0" borderId="565" xfId="0" applyNumberFormat="1" applyBorder="1" applyAlignment="1">
      <alignment horizontal="center" vertical="center"/>
    </xf>
    <xf numFmtId="9" fontId="0" fillId="0" borderId="565" xfId="2" applyFont="1" applyBorder="1" applyAlignment="1">
      <alignment horizontal="center" vertical="center"/>
    </xf>
    <xf numFmtId="2" fontId="0" fillId="0" borderId="565" xfId="0" applyNumberFormat="1" applyBorder="1" applyAlignment="1">
      <alignment horizontal="center" vertical="center"/>
    </xf>
    <xf numFmtId="2" fontId="0" fillId="0" borderId="566" xfId="0" applyNumberFormat="1" applyBorder="1" applyAlignment="1">
      <alignment horizontal="center" vertical="center"/>
    </xf>
    <xf numFmtId="0" fontId="56" fillId="11" borderId="567" xfId="0" applyFont="1" applyFill="1" applyBorder="1" applyAlignment="1">
      <alignment horizontal="left" vertical="center"/>
    </xf>
    <xf numFmtId="15" fontId="0" fillId="0" borderId="119" xfId="0" applyNumberFormat="1" applyBorder="1"/>
    <xf numFmtId="167" fontId="0" fillId="0" borderId="119" xfId="0" applyNumberFormat="1" applyBorder="1" applyAlignment="1">
      <alignment horizontal="center" vertical="center"/>
    </xf>
    <xf numFmtId="9" fontId="0" fillId="0" borderId="119" xfId="2" applyFont="1" applyBorder="1" applyAlignment="1">
      <alignment horizontal="center" vertical="center"/>
    </xf>
    <xf numFmtId="2" fontId="0" fillId="0" borderId="119" xfId="0" applyNumberFormat="1" applyBorder="1" applyAlignment="1">
      <alignment horizontal="center" vertical="center"/>
    </xf>
    <xf numFmtId="2" fontId="0" fillId="0" borderId="568" xfId="0" applyNumberFormat="1" applyBorder="1" applyAlignment="1">
      <alignment horizontal="center" vertical="center"/>
    </xf>
    <xf numFmtId="15" fontId="0" fillId="0" borderId="119" xfId="1" applyNumberFormat="1" applyFont="1" applyBorder="1"/>
    <xf numFmtId="15" fontId="0" fillId="0" borderId="119" xfId="2" applyNumberFormat="1" applyFont="1" applyBorder="1"/>
    <xf numFmtId="0" fontId="56" fillId="11" borderId="569" xfId="0" applyFont="1" applyFill="1" applyBorder="1" applyAlignment="1">
      <alignment horizontal="left" vertical="center"/>
    </xf>
    <xf numFmtId="167" fontId="0" fillId="0" borderId="570" xfId="0" applyNumberFormat="1" applyBorder="1" applyAlignment="1">
      <alignment horizontal="center" vertical="center"/>
    </xf>
    <xf numFmtId="167" fontId="0" fillId="11" borderId="570" xfId="0" applyNumberFormat="1" applyFill="1" applyBorder="1" applyAlignment="1">
      <alignment horizontal="center" vertical="center"/>
    </xf>
    <xf numFmtId="9" fontId="0" fillId="0" borderId="570" xfId="0" applyNumberFormat="1" applyBorder="1" applyAlignment="1">
      <alignment horizontal="center" vertical="center"/>
    </xf>
    <xf numFmtId="2" fontId="0" fillId="0" borderId="570" xfId="0" applyNumberFormat="1" applyBorder="1" applyAlignment="1">
      <alignment horizontal="center" vertical="center"/>
    </xf>
    <xf numFmtId="2" fontId="0" fillId="0" borderId="571" xfId="0" applyNumberFormat="1" applyBorder="1" applyAlignment="1">
      <alignment horizontal="center" vertical="center"/>
    </xf>
    <xf numFmtId="9" fontId="0" fillId="0" borderId="0" xfId="2" applyFont="1" applyAlignment="1">
      <alignment horizontal="center" vertical="center"/>
    </xf>
    <xf numFmtId="0" fontId="4" fillId="3" borderId="49" xfId="0" applyFont="1" applyFill="1" applyBorder="1" applyAlignment="1">
      <alignment horizontal="center" vertical="center"/>
    </xf>
    <xf numFmtId="0" fontId="4" fillId="3" borderId="50" xfId="0" applyFont="1" applyFill="1" applyBorder="1" applyAlignment="1">
      <alignment horizontal="center" vertical="center"/>
    </xf>
    <xf numFmtId="43" fontId="4" fillId="3" borderId="50" xfId="1" applyFont="1" applyFill="1" applyBorder="1" applyAlignment="1">
      <alignment horizontal="center" vertical="center"/>
    </xf>
    <xf numFmtId="0" fontId="4" fillId="3" borderId="51" xfId="0" applyFont="1" applyFill="1" applyBorder="1" applyAlignment="1">
      <alignment horizontal="center" vertical="center"/>
    </xf>
    <xf numFmtId="0" fontId="0" fillId="0" borderId="29" xfId="0" applyBorder="1" applyAlignment="1">
      <alignment horizontal="center" vertical="center"/>
    </xf>
    <xf numFmtId="10" fontId="0" fillId="0" borderId="26" xfId="2" applyNumberFormat="1" applyFont="1" applyBorder="1"/>
    <xf numFmtId="10" fontId="0" fillId="0" borderId="48" xfId="0" applyNumberFormat="1" applyBorder="1"/>
    <xf numFmtId="0" fontId="4" fillId="3" borderId="60" xfId="0" applyFont="1" applyFill="1" applyBorder="1" applyAlignment="1">
      <alignment horizontal="center" vertical="center"/>
    </xf>
    <xf numFmtId="0" fontId="4" fillId="3" borderId="61" xfId="0" applyFont="1" applyFill="1" applyBorder="1" applyAlignment="1">
      <alignment horizontal="center" vertical="center"/>
    </xf>
    <xf numFmtId="43" fontId="4" fillId="3" borderId="61" xfId="1" applyFont="1" applyFill="1" applyBorder="1"/>
    <xf numFmtId="0" fontId="4" fillId="3" borderId="61" xfId="0" applyFont="1" applyFill="1" applyBorder="1"/>
    <xf numFmtId="0" fontId="4" fillId="3" borderId="62" xfId="0" applyFont="1" applyFill="1" applyBorder="1"/>
    <xf numFmtId="191" fontId="0" fillId="0" borderId="26" xfId="0" applyNumberFormat="1" applyBorder="1" applyAlignment="1">
      <alignment horizontal="center" vertical="center"/>
    </xf>
    <xf numFmtId="167" fontId="0" fillId="0" borderId="0" xfId="0" applyNumberFormat="1"/>
    <xf numFmtId="0" fontId="138" fillId="0" borderId="0" xfId="0" applyFont="1"/>
    <xf numFmtId="15" fontId="138" fillId="0" borderId="0" xfId="0" applyNumberFormat="1" applyFont="1"/>
    <xf numFmtId="4" fontId="138" fillId="0" borderId="0" xfId="0" applyNumberFormat="1" applyFont="1" applyAlignment="1">
      <alignment wrapText="1"/>
    </xf>
    <xf numFmtId="9" fontId="138" fillId="0" borderId="0" xfId="0" applyNumberFormat="1" applyFont="1" applyAlignment="1">
      <alignment wrapText="1"/>
    </xf>
    <xf numFmtId="10" fontId="138" fillId="0" borderId="0" xfId="0" applyNumberFormat="1" applyFont="1" applyAlignment="1">
      <alignment wrapText="1"/>
    </xf>
    <xf numFmtId="0" fontId="43" fillId="0" borderId="0" xfId="0" applyFont="1"/>
    <xf numFmtId="15" fontId="43" fillId="0" borderId="0" xfId="0" applyNumberFormat="1" applyFont="1"/>
    <xf numFmtId="4" fontId="43" fillId="0" borderId="0" xfId="0" applyNumberFormat="1" applyFont="1" applyAlignment="1">
      <alignment wrapText="1"/>
    </xf>
    <xf numFmtId="9" fontId="43" fillId="0" borderId="0" xfId="0" applyNumberFormat="1" applyFont="1" applyAlignment="1">
      <alignment wrapText="1"/>
    </xf>
    <xf numFmtId="0" fontId="43" fillId="0" borderId="0" xfId="0" applyFont="1" applyAlignment="1">
      <alignment wrapText="1"/>
    </xf>
    <xf numFmtId="9" fontId="43" fillId="0" borderId="0" xfId="0" applyNumberFormat="1" applyFont="1"/>
    <xf numFmtId="4" fontId="43" fillId="0" borderId="0" xfId="0" applyNumberFormat="1" applyFont="1"/>
    <xf numFmtId="15" fontId="43" fillId="0" borderId="0" xfId="1" applyNumberFormat="1" applyFont="1"/>
    <xf numFmtId="15" fontId="43" fillId="0" borderId="0" xfId="2" applyNumberFormat="1" applyFont="1"/>
    <xf numFmtId="15" fontId="171" fillId="0" borderId="487" xfId="0" applyNumberFormat="1" applyFont="1" applyBorder="1" applyAlignment="1">
      <alignment horizontal="center"/>
    </xf>
    <xf numFmtId="10" fontId="129" fillId="0" borderId="487" xfId="2" applyNumberFormat="1" applyFont="1" applyBorder="1" applyAlignment="1" applyProtection="1">
      <alignment horizontal="center"/>
    </xf>
    <xf numFmtId="4" fontId="147" fillId="60" borderId="546" xfId="1" applyNumberFormat="1" applyFont="1" applyFill="1" applyBorder="1" applyAlignment="1">
      <alignment horizontal="center" vertical="center" wrapText="1" readingOrder="2"/>
    </xf>
    <xf numFmtId="4" fontId="147" fillId="0" borderId="546" xfId="1" applyNumberFormat="1" applyFont="1" applyBorder="1" applyAlignment="1">
      <alignment horizontal="center" vertical="center" wrapText="1" readingOrder="2"/>
    </xf>
    <xf numFmtId="15" fontId="0" fillId="0" borderId="0" xfId="0" applyNumberFormat="1" applyAlignment="1">
      <alignment vertical="center"/>
    </xf>
    <xf numFmtId="10" fontId="0" fillId="0" borderId="0" xfId="2" applyNumberFormat="1" applyFont="1" applyAlignment="1">
      <alignment vertical="center"/>
    </xf>
    <xf numFmtId="10" fontId="97" fillId="0" borderId="0" xfId="2" applyNumberFormat="1" applyFont="1" applyProtection="1"/>
    <xf numFmtId="43" fontId="0" fillId="0" borderId="0" xfId="0" applyNumberFormat="1" applyAlignment="1">
      <alignment horizontal="center" vertical="center"/>
    </xf>
    <xf numFmtId="0" fontId="160" fillId="11" borderId="352" xfId="0" applyFont="1" applyFill="1" applyBorder="1" applyAlignment="1">
      <alignment horizontal="center" vertical="center" wrapText="1" readingOrder="2"/>
    </xf>
    <xf numFmtId="165" fontId="175" fillId="0" borderId="50" xfId="1" applyNumberFormat="1" applyFont="1" applyFill="1" applyBorder="1" applyAlignment="1" applyProtection="1">
      <alignment vertical="center"/>
    </xf>
    <xf numFmtId="165" fontId="175" fillId="0" borderId="109" xfId="1" applyNumberFormat="1" applyFont="1" applyFill="1" applyBorder="1" applyAlignment="1" applyProtection="1">
      <alignment vertical="center"/>
    </xf>
    <xf numFmtId="165" fontId="175" fillId="0" borderId="51" xfId="1" applyNumberFormat="1" applyFont="1" applyFill="1" applyBorder="1" applyAlignment="1" applyProtection="1">
      <alignment vertical="center"/>
    </xf>
    <xf numFmtId="165" fontId="175" fillId="0" borderId="50" xfId="1" applyNumberFormat="1" applyFont="1" applyFill="1" applyBorder="1" applyAlignment="1" applyProtection="1"/>
    <xf numFmtId="165" fontId="176" fillId="0" borderId="48" xfId="1" applyNumberFormat="1" applyFont="1" applyFill="1" applyBorder="1" applyAlignment="1" applyProtection="1">
      <alignment vertical="center"/>
    </xf>
    <xf numFmtId="37" fontId="175" fillId="9" borderId="26" xfId="1" applyNumberFormat="1" applyFont="1" applyFill="1" applyBorder="1" applyAlignment="1" applyProtection="1">
      <alignment horizontal="center" vertical="center"/>
    </xf>
    <xf numFmtId="37" fontId="175" fillId="9" borderId="28" xfId="1" applyNumberFormat="1" applyFont="1" applyFill="1" applyBorder="1" applyAlignment="1" applyProtection="1">
      <alignment horizontal="center" vertical="center"/>
    </xf>
    <xf numFmtId="37" fontId="175" fillId="9" borderId="48" xfId="1" applyNumberFormat="1" applyFont="1" applyFill="1" applyBorder="1" applyAlignment="1" applyProtection="1">
      <alignment horizontal="center" vertical="center"/>
    </xf>
    <xf numFmtId="37" fontId="176" fillId="9" borderId="26" xfId="1" applyNumberFormat="1" applyFont="1" applyFill="1" applyBorder="1" applyAlignment="1" applyProtection="1">
      <alignment horizontal="center" vertical="center"/>
    </xf>
    <xf numFmtId="37" fontId="176" fillId="9" borderId="28" xfId="1" applyNumberFormat="1" applyFont="1" applyFill="1" applyBorder="1" applyAlignment="1" applyProtection="1">
      <alignment horizontal="center" vertical="center"/>
    </xf>
    <xf numFmtId="37" fontId="176" fillId="9" borderId="48" xfId="1" applyNumberFormat="1" applyFont="1" applyFill="1" applyBorder="1" applyAlignment="1" applyProtection="1">
      <alignment horizontal="center" vertical="center"/>
    </xf>
    <xf numFmtId="37" fontId="176" fillId="0" borderId="26" xfId="1" applyNumberFormat="1" applyFont="1" applyFill="1" applyBorder="1" applyAlignment="1" applyProtection="1">
      <alignment horizontal="center" vertical="center"/>
    </xf>
    <xf numFmtId="37" fontId="176" fillId="0" borderId="28" xfId="1" applyNumberFormat="1" applyFont="1" applyFill="1" applyBorder="1" applyAlignment="1" applyProtection="1">
      <alignment horizontal="center" vertical="center"/>
    </xf>
    <xf numFmtId="37" fontId="176" fillId="0" borderId="48" xfId="1" applyNumberFormat="1" applyFont="1" applyFill="1" applyBorder="1" applyAlignment="1" applyProtection="1">
      <alignment horizontal="center" vertical="center"/>
    </xf>
    <xf numFmtId="37" fontId="176" fillId="0" borderId="56" xfId="1" applyNumberFormat="1" applyFont="1" applyFill="1" applyBorder="1" applyAlignment="1" applyProtection="1">
      <alignment horizontal="center" vertical="center"/>
    </xf>
    <xf numFmtId="13" fontId="176" fillId="0" borderId="48" xfId="1" applyNumberFormat="1" applyFont="1" applyFill="1" applyBorder="1" applyAlignment="1" applyProtection="1">
      <alignment horizontal="center" vertical="center"/>
    </xf>
    <xf numFmtId="37" fontId="176" fillId="0" borderId="54" xfId="1" applyNumberFormat="1" applyFont="1" applyFill="1" applyBorder="1" applyAlignment="1" applyProtection="1">
      <alignment horizontal="center" vertical="center"/>
    </xf>
    <xf numFmtId="37" fontId="176" fillId="0" borderId="61" xfId="1" applyNumberFormat="1" applyFont="1" applyFill="1" applyBorder="1" applyAlignment="1" applyProtection="1">
      <alignment horizontal="center" vertical="center"/>
    </xf>
    <xf numFmtId="37" fontId="176" fillId="0" borderId="110" xfId="1" applyNumberFormat="1" applyFont="1" applyFill="1" applyBorder="1" applyAlignment="1" applyProtection="1">
      <alignment horizontal="center" vertical="center"/>
    </xf>
    <xf numFmtId="13" fontId="176" fillId="0" borderId="62" xfId="1" applyNumberFormat="1" applyFont="1" applyFill="1" applyBorder="1" applyAlignment="1" applyProtection="1">
      <alignment horizontal="center" vertical="center"/>
    </xf>
    <xf numFmtId="166" fontId="0" fillId="0" borderId="0" xfId="2" applyNumberFormat="1" applyFont="1"/>
    <xf numFmtId="10" fontId="2" fillId="0" borderId="487" xfId="2" applyNumberFormat="1" applyFont="1" applyBorder="1" applyAlignment="1" applyProtection="1">
      <alignment horizontal="center"/>
    </xf>
    <xf numFmtId="0" fontId="177" fillId="0" borderId="468" xfId="55" applyFont="1" applyBorder="1" applyAlignment="1">
      <alignment horizontal="center" vertical="center" wrapText="1"/>
    </xf>
    <xf numFmtId="43" fontId="177" fillId="0" borderId="468" xfId="55" applyNumberFormat="1" applyFont="1" applyBorder="1" applyAlignment="1">
      <alignment horizontal="left" vertical="center" wrapText="1"/>
    </xf>
    <xf numFmtId="0" fontId="177" fillId="0" borderId="468" xfId="55" applyFont="1" applyBorder="1" applyAlignment="1">
      <alignment horizontal="left" vertical="center" wrapText="1"/>
    </xf>
    <xf numFmtId="0" fontId="177" fillId="0" borderId="468" xfId="55" applyFont="1" applyBorder="1" applyAlignment="1">
      <alignment vertical="center" wrapText="1"/>
    </xf>
    <xf numFmtId="200" fontId="178" fillId="0" borderId="468" xfId="56" applyNumberFormat="1" applyFont="1" applyFill="1" applyBorder="1" applyAlignment="1">
      <alignment vertical="center" wrapText="1"/>
    </xf>
    <xf numFmtId="43" fontId="9" fillId="0" borderId="0" xfId="1" applyFont="1"/>
    <xf numFmtId="4" fontId="140" fillId="45" borderId="0" xfId="0" applyNumberFormat="1" applyFont="1" applyFill="1"/>
    <xf numFmtId="10" fontId="1" fillId="0" borderId="487" xfId="2" applyNumberFormat="1" applyFont="1" applyBorder="1" applyAlignment="1" applyProtection="1">
      <alignment horizontal="center"/>
    </xf>
    <xf numFmtId="164" fontId="3" fillId="0" borderId="26" xfId="16" applyFont="1" applyBorder="1"/>
    <xf numFmtId="4" fontId="3" fillId="0" borderId="26" xfId="0" applyNumberFormat="1" applyFont="1" applyBorder="1"/>
    <xf numFmtId="4" fontId="3" fillId="0" borderId="26" xfId="16" applyNumberFormat="1" applyFont="1" applyBorder="1"/>
    <xf numFmtId="43" fontId="0" fillId="0" borderId="26" xfId="1" applyFont="1" applyBorder="1"/>
    <xf numFmtId="15" fontId="0" fillId="0" borderId="119" xfId="0" applyNumberFormat="1" applyBorder="1" applyAlignment="1">
      <alignment horizontal="left"/>
    </xf>
    <xf numFmtId="15" fontId="0" fillId="0" borderId="565" xfId="0" applyNumberFormat="1" applyBorder="1" applyAlignment="1">
      <alignment horizontal="left"/>
    </xf>
    <xf numFmtId="0" fontId="180" fillId="0" borderId="0" xfId="59"/>
    <xf numFmtId="0" fontId="183" fillId="67" borderId="572" xfId="59" applyFont="1" applyFill="1" applyBorder="1" applyAlignment="1">
      <alignment horizontal="center" vertical="top" wrapText="1"/>
    </xf>
    <xf numFmtId="0" fontId="183" fillId="67" borderId="573" xfId="59" applyFont="1" applyFill="1" applyBorder="1" applyAlignment="1">
      <alignment horizontal="center" vertical="top" wrapText="1"/>
    </xf>
    <xf numFmtId="0" fontId="183" fillId="67" borderId="574" xfId="59" applyFont="1" applyFill="1" applyBorder="1" applyAlignment="1">
      <alignment horizontal="center" vertical="top" wrapText="1"/>
    </xf>
    <xf numFmtId="0" fontId="184" fillId="0" borderId="576" xfId="59" applyFont="1" applyBorder="1" applyAlignment="1">
      <alignment horizontal="center" vertical="center" wrapText="1"/>
    </xf>
    <xf numFmtId="3" fontId="184" fillId="0" borderId="576" xfId="59" applyNumberFormat="1" applyFont="1" applyBorder="1" applyAlignment="1">
      <alignment horizontal="center" vertical="center" wrapText="1"/>
    </xf>
    <xf numFmtId="0" fontId="185" fillId="0" borderId="577" xfId="59" applyFont="1" applyBorder="1" applyAlignment="1">
      <alignment horizontal="center" vertical="top" wrapText="1"/>
    </xf>
    <xf numFmtId="0" fontId="185" fillId="0" borderId="575" xfId="59" applyFont="1" applyBorder="1" applyAlignment="1">
      <alignment horizontal="center" vertical="top" wrapText="1"/>
    </xf>
    <xf numFmtId="0" fontId="185" fillId="0" borderId="576" xfId="59" applyFont="1" applyBorder="1" applyAlignment="1">
      <alignment vertical="top" wrapText="1"/>
    </xf>
    <xf numFmtId="0" fontId="185" fillId="0" borderId="576" xfId="59" applyFont="1" applyBorder="1" applyAlignment="1">
      <alignment horizontal="center" vertical="top" wrapText="1"/>
    </xf>
    <xf numFmtId="3" fontId="185" fillId="0" borderId="576" xfId="59" applyNumberFormat="1" applyFont="1" applyBorder="1" applyAlignment="1">
      <alignment vertical="top" wrapText="1"/>
    </xf>
    <xf numFmtId="201" fontId="185" fillId="0" borderId="576" xfId="59" applyNumberFormat="1" applyFont="1" applyBorder="1" applyAlignment="1">
      <alignment horizontal="center" vertical="top" wrapText="1"/>
    </xf>
    <xf numFmtId="0" fontId="185" fillId="0" borderId="578" xfId="59" applyFont="1" applyBorder="1" applyAlignment="1">
      <alignment horizontal="center" vertical="top" wrapText="1"/>
    </xf>
    <xf numFmtId="0" fontId="185" fillId="0" borderId="579" xfId="59" applyFont="1" applyBorder="1" applyAlignment="1">
      <alignment vertical="top" wrapText="1"/>
    </xf>
    <xf numFmtId="0" fontId="185" fillId="0" borderId="579" xfId="59" applyFont="1" applyBorder="1" applyAlignment="1">
      <alignment horizontal="center" vertical="top" wrapText="1"/>
    </xf>
    <xf numFmtId="3" fontId="185" fillId="0" borderId="579" xfId="59" applyNumberFormat="1" applyFont="1" applyBorder="1" applyAlignment="1">
      <alignment vertical="top" wrapText="1"/>
    </xf>
    <xf numFmtId="201" fontId="185" fillId="0" borderId="579" xfId="59" applyNumberFormat="1" applyFont="1" applyBorder="1" applyAlignment="1">
      <alignment horizontal="center" vertical="top" wrapText="1"/>
    </xf>
    <xf numFmtId="0" fontId="185" fillId="0" borderId="580" xfId="59" applyFont="1" applyBorder="1" applyAlignment="1">
      <alignment horizontal="center" vertical="top" wrapText="1"/>
    </xf>
    <xf numFmtId="0" fontId="185" fillId="0" borderId="575" xfId="59" applyFont="1" applyBorder="1" applyAlignment="1">
      <alignment horizontal="center" vertical="center" wrapText="1"/>
    </xf>
    <xf numFmtId="0" fontId="185" fillId="0" borderId="576" xfId="59" applyFont="1" applyBorder="1" applyAlignment="1">
      <alignment horizontal="center" vertical="center" wrapText="1"/>
    </xf>
    <xf numFmtId="0" fontId="186" fillId="0" borderId="546" xfId="59" applyFont="1" applyBorder="1" applyAlignment="1">
      <alignment horizontal="center" vertical="center" wrapText="1"/>
    </xf>
    <xf numFmtId="0" fontId="184" fillId="0" borderId="575" xfId="59" applyFont="1" applyBorder="1" applyAlignment="1">
      <alignment horizontal="center" vertical="top" wrapText="1"/>
    </xf>
    <xf numFmtId="0" fontId="184" fillId="68" borderId="576" xfId="59" applyFont="1" applyFill="1" applyBorder="1" applyAlignment="1">
      <alignment vertical="top" wrapText="1"/>
    </xf>
    <xf numFmtId="0" fontId="184" fillId="0" borderId="576" xfId="59" applyFont="1" applyBorder="1" applyAlignment="1">
      <alignment vertical="top" wrapText="1"/>
    </xf>
    <xf numFmtId="0" fontId="184" fillId="0" borderId="576" xfId="59" applyFont="1" applyBorder="1" applyAlignment="1">
      <alignment horizontal="center" vertical="top" wrapText="1"/>
    </xf>
    <xf numFmtId="3" fontId="184" fillId="0" borderId="576" xfId="59" applyNumberFormat="1" applyFont="1" applyBorder="1" applyAlignment="1">
      <alignment vertical="top" wrapText="1"/>
    </xf>
    <xf numFmtId="201" fontId="184" fillId="0" borderId="576" xfId="59" applyNumberFormat="1" applyFont="1" applyBorder="1" applyAlignment="1">
      <alignment horizontal="center" vertical="top" wrapText="1"/>
    </xf>
    <xf numFmtId="0" fontId="184" fillId="0" borderId="577" xfId="59" applyFont="1" applyBorder="1" applyAlignment="1">
      <alignment horizontal="center" vertical="top" wrapText="1"/>
    </xf>
    <xf numFmtId="0" fontId="184" fillId="0" borderId="578" xfId="59" applyFont="1" applyBorder="1" applyAlignment="1">
      <alignment horizontal="center" vertical="top" wrapText="1"/>
    </xf>
    <xf numFmtId="0" fontId="184" fillId="68" borderId="579" xfId="59" applyFont="1" applyFill="1" applyBorder="1" applyAlignment="1">
      <alignment vertical="top" wrapText="1"/>
    </xf>
    <xf numFmtId="0" fontId="184" fillId="0" borderId="579" xfId="59" applyFont="1" applyBorder="1" applyAlignment="1">
      <alignment vertical="top" wrapText="1"/>
    </xf>
    <xf numFmtId="0" fontId="184" fillId="0" borderId="579" xfId="59" applyFont="1" applyBorder="1" applyAlignment="1">
      <alignment horizontal="center" vertical="top" wrapText="1"/>
    </xf>
    <xf numFmtId="3" fontId="184" fillId="0" borderId="579" xfId="59" applyNumberFormat="1" applyFont="1" applyBorder="1" applyAlignment="1">
      <alignment vertical="top" wrapText="1"/>
    </xf>
    <xf numFmtId="201" fontId="184" fillId="0" borderId="579" xfId="59" applyNumberFormat="1" applyFont="1" applyBorder="1" applyAlignment="1">
      <alignment horizontal="center" vertical="top" wrapText="1"/>
    </xf>
    <xf numFmtId="0" fontId="184" fillId="0" borderId="580" xfId="59" applyFont="1" applyBorder="1" applyAlignment="1">
      <alignment horizontal="center" vertical="top" wrapText="1"/>
    </xf>
    <xf numFmtId="15" fontId="0" fillId="0" borderId="0" xfId="0" applyNumberFormat="1" applyAlignment="1">
      <alignment horizontal="left"/>
    </xf>
    <xf numFmtId="0" fontId="187" fillId="0" borderId="0" xfId="60"/>
    <xf numFmtId="0" fontId="183" fillId="67" borderId="572" xfId="60" applyFont="1" applyFill="1" applyBorder="1" applyAlignment="1">
      <alignment horizontal="center" vertical="top" wrapText="1"/>
    </xf>
    <xf numFmtId="0" fontId="183" fillId="67" borderId="573" xfId="60" applyFont="1" applyFill="1" applyBorder="1" applyAlignment="1">
      <alignment horizontal="center" vertical="top" wrapText="1"/>
    </xf>
    <xf numFmtId="0" fontId="183" fillId="67" borderId="574" xfId="60" applyFont="1" applyFill="1" applyBorder="1" applyAlignment="1">
      <alignment horizontal="center" vertical="top" wrapText="1"/>
    </xf>
    <xf numFmtId="0" fontId="188" fillId="0" borderId="575" xfId="60" applyFont="1" applyBorder="1" applyAlignment="1">
      <alignment horizontal="center" vertical="center" wrapText="1"/>
    </xf>
    <xf numFmtId="0" fontId="188" fillId="0" borderId="576" xfId="60" applyFont="1" applyBorder="1" applyAlignment="1">
      <alignment horizontal="center" vertical="center" wrapText="1"/>
    </xf>
    <xf numFmtId="3" fontId="188" fillId="0" borderId="576" xfId="60" applyNumberFormat="1" applyFont="1" applyBorder="1" applyAlignment="1">
      <alignment horizontal="center" vertical="center" wrapText="1"/>
    </xf>
    <xf numFmtId="201" fontId="188" fillId="0" borderId="576" xfId="60" applyNumberFormat="1" applyFont="1" applyBorder="1" applyAlignment="1">
      <alignment horizontal="center" vertical="center" wrapText="1"/>
    </xf>
    <xf numFmtId="0" fontId="188" fillId="0" borderId="577" xfId="60" applyFont="1" applyBorder="1" applyAlignment="1">
      <alignment horizontal="center" vertical="center" wrapText="1"/>
    </xf>
    <xf numFmtId="0" fontId="185" fillId="0" borderId="577" xfId="60" applyFont="1" applyBorder="1" applyAlignment="1">
      <alignment horizontal="center" vertical="top" wrapText="1"/>
    </xf>
    <xf numFmtId="14" fontId="188" fillId="0" borderId="576" xfId="60" applyNumberFormat="1" applyFont="1" applyBorder="1" applyAlignment="1">
      <alignment horizontal="center" vertical="center" wrapText="1"/>
    </xf>
    <xf numFmtId="0" fontId="189" fillId="0" borderId="0" xfId="60" applyFont="1" applyAlignment="1">
      <alignment horizontal="center" vertical="center" wrapText="1"/>
    </xf>
    <xf numFmtId="0" fontId="187" fillId="0" borderId="0" xfId="60" applyAlignment="1">
      <alignment horizontal="center" vertical="center" wrapText="1"/>
    </xf>
    <xf numFmtId="0" fontId="185" fillId="0" borderId="575" xfId="60" applyFont="1" applyBorder="1" applyAlignment="1">
      <alignment horizontal="center" vertical="top" wrapText="1"/>
    </xf>
    <xf numFmtId="0" fontId="185" fillId="0" borderId="576" xfId="60" applyFont="1" applyBorder="1" applyAlignment="1">
      <alignment vertical="top" wrapText="1"/>
    </xf>
    <xf numFmtId="0" fontId="185" fillId="0" borderId="576" xfId="60" applyFont="1" applyBorder="1" applyAlignment="1">
      <alignment horizontal="center" vertical="top" wrapText="1"/>
    </xf>
    <xf numFmtId="3" fontId="185" fillId="0" borderId="576" xfId="60" applyNumberFormat="1" applyFont="1" applyBorder="1" applyAlignment="1">
      <alignment horizontal="center" vertical="top" wrapText="1"/>
    </xf>
    <xf numFmtId="14" fontId="185" fillId="0" borderId="576" xfId="60" applyNumberFormat="1" applyFont="1" applyBorder="1" applyAlignment="1">
      <alignment horizontal="center" vertical="top" wrapText="1"/>
    </xf>
    <xf numFmtId="201" fontId="185" fillId="0" borderId="576" xfId="60" applyNumberFormat="1" applyFont="1" applyBorder="1" applyAlignment="1">
      <alignment horizontal="center" vertical="top" wrapText="1"/>
    </xf>
    <xf numFmtId="3" fontId="185" fillId="0" borderId="576" xfId="60" applyNumberFormat="1" applyFont="1" applyBorder="1" applyAlignment="1">
      <alignment vertical="top" wrapText="1"/>
    </xf>
    <xf numFmtId="0" fontId="185" fillId="0" borderId="578" xfId="60" applyFont="1" applyBorder="1" applyAlignment="1">
      <alignment horizontal="center" vertical="top" wrapText="1"/>
    </xf>
    <xf numFmtId="0" fontId="185" fillId="0" borderId="579" xfId="60" applyFont="1" applyBorder="1" applyAlignment="1">
      <alignment vertical="top" wrapText="1"/>
    </xf>
    <xf numFmtId="0" fontId="185" fillId="0" borderId="579" xfId="60" applyFont="1" applyBorder="1" applyAlignment="1">
      <alignment horizontal="center" vertical="top" wrapText="1"/>
    </xf>
    <xf numFmtId="3" fontId="185" fillId="0" borderId="579" xfId="60" applyNumberFormat="1" applyFont="1" applyBorder="1" applyAlignment="1">
      <alignment vertical="top" wrapText="1"/>
    </xf>
    <xf numFmtId="201" fontId="185" fillId="0" borderId="579" xfId="60" applyNumberFormat="1" applyFont="1" applyBorder="1" applyAlignment="1">
      <alignment horizontal="center" vertical="top" wrapText="1"/>
    </xf>
    <xf numFmtId="0" fontId="185" fillId="0" borderId="580" xfId="60" applyFont="1" applyBorder="1" applyAlignment="1">
      <alignment horizontal="center" vertical="top" wrapText="1"/>
    </xf>
    <xf numFmtId="0" fontId="55" fillId="2" borderId="227" xfId="0" applyFont="1" applyFill="1" applyBorder="1" applyAlignment="1">
      <alignment horizontal="center" vertical="center" wrapText="1"/>
    </xf>
    <xf numFmtId="0" fontId="55" fillId="2" borderId="477" xfId="0" applyFont="1" applyFill="1" applyBorder="1" applyAlignment="1">
      <alignment horizontal="center" vertical="center" wrapText="1"/>
    </xf>
    <xf numFmtId="0" fontId="84" fillId="2" borderId="478" xfId="0" applyFont="1" applyFill="1" applyBorder="1" applyAlignment="1">
      <alignment horizontal="center" vertical="center" wrapText="1"/>
    </xf>
    <xf numFmtId="0" fontId="84" fillId="2" borderId="228" xfId="0" applyFont="1" applyFill="1" applyBorder="1" applyAlignment="1">
      <alignment horizontal="center" vertical="center" wrapText="1"/>
    </xf>
    <xf numFmtId="0" fontId="55" fillId="2" borderId="479" xfId="0" applyFont="1" applyFill="1" applyBorder="1" applyAlignment="1">
      <alignment horizontal="center" vertical="center" wrapText="1"/>
    </xf>
    <xf numFmtId="0" fontId="55" fillId="2" borderId="248" xfId="0" applyFont="1" applyFill="1" applyBorder="1" applyAlignment="1">
      <alignment horizontal="center" vertical="center" wrapText="1"/>
    </xf>
    <xf numFmtId="0" fontId="55" fillId="2" borderId="246" xfId="0" applyFont="1" applyFill="1" applyBorder="1" applyAlignment="1">
      <alignment horizontal="center" vertical="center" wrapText="1"/>
    </xf>
    <xf numFmtId="0" fontId="55" fillId="2" borderId="480" xfId="0" applyFont="1" applyFill="1" applyBorder="1" applyAlignment="1">
      <alignment horizontal="center" vertical="center" wrapText="1"/>
    </xf>
    <xf numFmtId="0" fontId="76" fillId="0" borderId="408" xfId="0" applyFont="1" applyBorder="1" applyAlignment="1">
      <alignment horizontal="left" vertical="center" wrapText="1"/>
    </xf>
    <xf numFmtId="0" fontId="76" fillId="0" borderId="409" xfId="0" applyFont="1" applyBorder="1" applyAlignment="1">
      <alignment horizontal="left" vertical="center" wrapText="1"/>
    </xf>
    <xf numFmtId="0" fontId="76" fillId="0" borderId="410" xfId="0" applyFont="1" applyBorder="1" applyAlignment="1">
      <alignment horizontal="left" vertical="center" wrapText="1"/>
    </xf>
    <xf numFmtId="0" fontId="55" fillId="37" borderId="455" xfId="0" applyFont="1" applyFill="1" applyBorder="1" applyAlignment="1">
      <alignment horizontal="center" vertical="center" wrapText="1"/>
    </xf>
    <xf numFmtId="0" fontId="55" fillId="37" borderId="456" xfId="0" applyFont="1" applyFill="1" applyBorder="1" applyAlignment="1">
      <alignment horizontal="center" vertical="center" wrapText="1"/>
    </xf>
    <xf numFmtId="167" fontId="68" fillId="35" borderId="472" xfId="0" applyNumberFormat="1" applyFont="1" applyFill="1" applyBorder="1" applyAlignment="1">
      <alignment horizontal="left" vertical="center" wrapText="1"/>
    </xf>
    <xf numFmtId="167" fontId="68" fillId="35" borderId="471" xfId="0" applyNumberFormat="1" applyFont="1" applyFill="1" applyBorder="1" applyAlignment="1">
      <alignment horizontal="left" vertical="center" wrapText="1"/>
    </xf>
    <xf numFmtId="167" fontId="68" fillId="35" borderId="408" xfId="0" applyNumberFormat="1" applyFont="1" applyFill="1" applyBorder="1" applyAlignment="1">
      <alignment horizontal="left" vertical="center" wrapText="1"/>
    </xf>
    <xf numFmtId="167" fontId="68" fillId="35" borderId="410" xfId="0" applyNumberFormat="1" applyFont="1" applyFill="1" applyBorder="1" applyAlignment="1">
      <alignment horizontal="left" vertical="center" wrapText="1"/>
    </xf>
    <xf numFmtId="0" fontId="55" fillId="27" borderId="0" xfId="0" applyFont="1" applyFill="1" applyAlignment="1">
      <alignment horizontal="center" vertical="center"/>
    </xf>
    <xf numFmtId="0" fontId="69" fillId="0" borderId="295" xfId="0" applyFont="1" applyBorder="1" applyAlignment="1">
      <alignment horizontal="left" vertical="center" indent="1"/>
    </xf>
    <xf numFmtId="0" fontId="69" fillId="0" borderId="408" xfId="0" applyFont="1" applyBorder="1" applyAlignment="1">
      <alignment horizontal="left" vertical="center" indent="1"/>
    </xf>
    <xf numFmtId="0" fontId="69" fillId="0" borderId="409" xfId="0" applyFont="1" applyBorder="1" applyAlignment="1">
      <alignment horizontal="left" vertical="center" indent="1"/>
    </xf>
    <xf numFmtId="0" fontId="69" fillId="0" borderId="410" xfId="0" applyFont="1" applyBorder="1" applyAlignment="1">
      <alignment horizontal="left" vertical="center" indent="1"/>
    </xf>
    <xf numFmtId="0" fontId="55" fillId="26" borderId="187" xfId="0" applyFont="1" applyFill="1" applyBorder="1" applyAlignment="1">
      <alignment horizontal="center" vertical="center" wrapText="1"/>
    </xf>
    <xf numFmtId="0" fontId="55" fillId="26" borderId="195" xfId="0" applyFont="1" applyFill="1" applyBorder="1" applyAlignment="1">
      <alignment horizontal="center" vertical="center" wrapText="1"/>
    </xf>
    <xf numFmtId="167" fontId="69" fillId="0" borderId="298" xfId="0" applyNumberFormat="1" applyFont="1" applyBorder="1" applyAlignment="1">
      <alignment horizontal="center" vertical="center"/>
    </xf>
    <xf numFmtId="174" fontId="55" fillId="0" borderId="321" xfId="0" applyNumberFormat="1" applyFont="1" applyBorder="1" applyAlignment="1">
      <alignment horizontal="center" vertical="center"/>
    </xf>
    <xf numFmtId="174" fontId="55" fillId="0" borderId="298" xfId="0" applyNumberFormat="1" applyFont="1" applyBorder="1" applyAlignment="1">
      <alignment horizontal="center" vertical="center"/>
    </xf>
    <xf numFmtId="0" fontId="74" fillId="33" borderId="167" xfId="0" applyFont="1" applyFill="1" applyBorder="1" applyAlignment="1">
      <alignment horizontal="left" vertical="center" indent="2"/>
    </xf>
    <xf numFmtId="0" fontId="74" fillId="33" borderId="0" xfId="0" applyFont="1" applyFill="1" applyAlignment="1">
      <alignment horizontal="left" vertical="center" indent="2"/>
    </xf>
    <xf numFmtId="0" fontId="75" fillId="11" borderId="381" xfId="0" applyFont="1" applyFill="1" applyBorder="1" applyAlignment="1">
      <alignment horizontal="right" vertical="center"/>
    </xf>
    <xf numFmtId="0" fontId="75" fillId="11" borderId="295" xfId="0" applyFont="1" applyFill="1" applyBorder="1" applyAlignment="1">
      <alignment horizontal="right" vertical="center"/>
    </xf>
    <xf numFmtId="0" fontId="75" fillId="11" borderId="382" xfId="0" applyFont="1" applyFill="1" applyBorder="1" applyAlignment="1">
      <alignment horizontal="right" vertical="center"/>
    </xf>
    <xf numFmtId="0" fontId="75" fillId="11" borderId="298" xfId="0" applyFont="1" applyFill="1" applyBorder="1" applyAlignment="1">
      <alignment horizontal="right" vertical="center"/>
    </xf>
    <xf numFmtId="0" fontId="75" fillId="11" borderId="384" xfId="0" applyFont="1" applyFill="1" applyBorder="1" applyAlignment="1">
      <alignment horizontal="right" vertical="center"/>
    </xf>
    <xf numFmtId="0" fontId="75" fillId="11" borderId="301" xfId="0" applyFont="1" applyFill="1" applyBorder="1" applyAlignment="1">
      <alignment horizontal="right" vertical="center"/>
    </xf>
    <xf numFmtId="0" fontId="69" fillId="0" borderId="295" xfId="0" applyFont="1" applyBorder="1" applyAlignment="1">
      <alignment horizontal="center" vertical="center"/>
    </xf>
    <xf numFmtId="0" fontId="69" fillId="0" borderId="298" xfId="0" applyFont="1" applyBorder="1" applyAlignment="1">
      <alignment horizontal="center" vertical="center"/>
    </xf>
    <xf numFmtId="0" fontId="55" fillId="27" borderId="334" xfId="0" applyFont="1" applyFill="1" applyBorder="1" applyAlignment="1">
      <alignment horizontal="center" vertical="center" wrapText="1"/>
    </xf>
    <xf numFmtId="0" fontId="55" fillId="27" borderId="335" xfId="0" applyFont="1" applyFill="1" applyBorder="1" applyAlignment="1">
      <alignment horizontal="center" vertical="center" wrapText="1"/>
    </xf>
    <xf numFmtId="174" fontId="55" fillId="0" borderId="322" xfId="0" applyNumberFormat="1" applyFont="1" applyBorder="1" applyAlignment="1">
      <alignment horizontal="center" vertical="center"/>
    </xf>
    <xf numFmtId="174" fontId="55" fillId="0" borderId="301" xfId="0" applyNumberFormat="1" applyFont="1" applyBorder="1" applyAlignment="1">
      <alignment horizontal="center" vertical="center"/>
    </xf>
    <xf numFmtId="0" fontId="127" fillId="33" borderId="205" xfId="0" applyFont="1" applyFill="1" applyBorder="1" applyAlignment="1">
      <alignment horizontal="left" vertical="center" indent="1"/>
    </xf>
    <xf numFmtId="0" fontId="127" fillId="33" borderId="174" xfId="0" applyFont="1" applyFill="1" applyBorder="1" applyAlignment="1">
      <alignment horizontal="left" vertical="center" indent="1"/>
    </xf>
    <xf numFmtId="0" fontId="67" fillId="25" borderId="461" xfId="0" applyFont="1" applyFill="1" applyBorder="1" applyAlignment="1">
      <alignment horizontal="center" vertical="center"/>
    </xf>
    <xf numFmtId="0" fontId="67" fillId="25" borderId="462" xfId="0" applyFont="1" applyFill="1" applyBorder="1" applyAlignment="1">
      <alignment horizontal="center" vertical="center"/>
    </xf>
    <xf numFmtId="0" fontId="76" fillId="0" borderId="298" xfId="0" applyFont="1" applyBorder="1" applyAlignment="1">
      <alignment horizontal="left" vertical="center" wrapText="1"/>
    </xf>
    <xf numFmtId="0" fontId="55" fillId="26" borderId="345" xfId="0" quotePrefix="1" applyFont="1" applyFill="1" applyBorder="1" applyAlignment="1">
      <alignment horizontal="center" vertical="center" wrapText="1"/>
    </xf>
    <xf numFmtId="0" fontId="75" fillId="35" borderId="320" xfId="0" applyFont="1" applyFill="1" applyBorder="1" applyAlignment="1">
      <alignment horizontal="center" vertical="center"/>
    </xf>
    <xf numFmtId="0" fontId="75" fillId="35" borderId="295" xfId="0" applyFont="1" applyFill="1" applyBorder="1" applyAlignment="1">
      <alignment horizontal="center" vertical="center"/>
    </xf>
    <xf numFmtId="0" fontId="75" fillId="35" borderId="296" xfId="0" applyFont="1" applyFill="1" applyBorder="1" applyAlignment="1">
      <alignment horizontal="center" vertical="center"/>
    </xf>
    <xf numFmtId="0" fontId="55" fillId="35" borderId="321" xfId="0" applyFont="1" applyFill="1" applyBorder="1" applyAlignment="1">
      <alignment horizontal="center" vertical="center" wrapText="1"/>
    </xf>
    <xf numFmtId="0" fontId="55" fillId="35" borderId="298" xfId="0" applyFont="1" applyFill="1" applyBorder="1" applyAlignment="1">
      <alignment horizontal="center" vertical="center" wrapText="1"/>
    </xf>
    <xf numFmtId="0" fontId="69" fillId="0" borderId="321" xfId="0" applyFont="1" applyBorder="1" applyAlignment="1">
      <alignment horizontal="center" vertical="center"/>
    </xf>
    <xf numFmtId="0" fontId="69" fillId="0" borderId="322" xfId="0" applyFont="1" applyBorder="1" applyAlignment="1">
      <alignment horizontal="center" vertical="center"/>
    </xf>
    <xf numFmtId="167" fontId="69" fillId="0" borderId="301" xfId="0" applyNumberFormat="1" applyFont="1" applyBorder="1" applyAlignment="1">
      <alignment horizontal="center" vertical="center"/>
    </xf>
    <xf numFmtId="3" fontId="69" fillId="0" borderId="298" xfId="0" applyNumberFormat="1" applyFont="1" applyBorder="1" applyAlignment="1">
      <alignment horizontal="center" vertical="center"/>
    </xf>
    <xf numFmtId="0" fontId="55" fillId="27" borderId="205" xfId="0" applyFont="1" applyFill="1" applyBorder="1" applyAlignment="1">
      <alignment horizontal="center" vertical="center"/>
    </xf>
    <xf numFmtId="0" fontId="67" fillId="25" borderId="460" xfId="0" applyFont="1" applyFill="1" applyBorder="1" applyAlignment="1">
      <alignment horizontal="center" vertical="center"/>
    </xf>
    <xf numFmtId="0" fontId="75" fillId="35" borderId="381" xfId="0" applyFont="1" applyFill="1" applyBorder="1" applyAlignment="1">
      <alignment horizontal="center" vertical="center"/>
    </xf>
    <xf numFmtId="0" fontId="75" fillId="35" borderId="382" xfId="0" applyFont="1" applyFill="1" applyBorder="1" applyAlignment="1">
      <alignment horizontal="center" vertical="center"/>
    </xf>
    <xf numFmtId="0" fontId="75" fillId="35" borderId="298" xfId="0" applyFont="1" applyFill="1" applyBorder="1" applyAlignment="1">
      <alignment horizontal="center" vertical="center"/>
    </xf>
    <xf numFmtId="0" fontId="75" fillId="35" borderId="299" xfId="0" applyFont="1" applyFill="1" applyBorder="1" applyAlignment="1">
      <alignment horizontal="center" vertical="center"/>
    </xf>
    <xf numFmtId="0" fontId="55" fillId="27" borderId="385" xfId="0" applyFont="1" applyFill="1" applyBorder="1" applyAlignment="1">
      <alignment horizontal="center" vertical="center"/>
    </xf>
    <xf numFmtId="0" fontId="55" fillId="27" borderId="333" xfId="0" applyFont="1" applyFill="1" applyBorder="1" applyAlignment="1">
      <alignment horizontal="center" vertical="center"/>
    </xf>
    <xf numFmtId="0" fontId="55" fillId="27" borderId="387" xfId="0" applyFont="1" applyFill="1" applyBorder="1" applyAlignment="1">
      <alignment horizontal="center" vertical="center"/>
    </xf>
    <xf numFmtId="0" fontId="55" fillId="27" borderId="178" xfId="0" applyFont="1" applyFill="1" applyBorder="1" applyAlignment="1">
      <alignment horizontal="center" vertical="center"/>
    </xf>
    <xf numFmtId="0" fontId="75" fillId="35" borderId="321" xfId="0" applyFont="1" applyFill="1" applyBorder="1" applyAlignment="1">
      <alignment horizontal="center" vertical="center"/>
    </xf>
    <xf numFmtId="0" fontId="55" fillId="26" borderId="442" xfId="0" applyFont="1" applyFill="1" applyBorder="1" applyAlignment="1">
      <alignment horizontal="center"/>
    </xf>
    <xf numFmtId="0" fontId="55" fillId="26" borderId="443" xfId="0" applyFont="1" applyFill="1" applyBorder="1" applyAlignment="1">
      <alignment horizontal="center"/>
    </xf>
    <xf numFmtId="0" fontId="55" fillId="2" borderId="301" xfId="0" applyFont="1" applyFill="1" applyBorder="1" applyAlignment="1">
      <alignment horizontal="center" vertical="center"/>
    </xf>
    <xf numFmtId="0" fontId="55" fillId="2" borderId="302" xfId="0" applyFont="1" applyFill="1" applyBorder="1" applyAlignment="1">
      <alignment horizontal="center" vertical="center"/>
    </xf>
    <xf numFmtId="0" fontId="70" fillId="36" borderId="0" xfId="0" applyFont="1" applyFill="1" applyAlignment="1">
      <alignment horizontal="center" vertical="center" wrapText="1"/>
    </xf>
    <xf numFmtId="0" fontId="70" fillId="36" borderId="181" xfId="0" applyFont="1" applyFill="1" applyBorder="1" applyAlignment="1">
      <alignment horizontal="center" vertical="center"/>
    </xf>
    <xf numFmtId="0" fontId="70" fillId="36" borderId="187" xfId="0" applyFont="1" applyFill="1" applyBorder="1" applyAlignment="1">
      <alignment horizontal="center" vertical="center"/>
    </xf>
    <xf numFmtId="0" fontId="70" fillId="36" borderId="386" xfId="0" applyFont="1" applyFill="1" applyBorder="1" applyAlignment="1">
      <alignment horizontal="center" vertical="center"/>
    </xf>
    <xf numFmtId="0" fontId="70" fillId="36" borderId="179" xfId="0" applyFont="1" applyFill="1" applyBorder="1" applyAlignment="1">
      <alignment horizontal="center" vertical="center"/>
    </xf>
    <xf numFmtId="0" fontId="70" fillId="36" borderId="195" xfId="0" applyFont="1" applyFill="1" applyBorder="1" applyAlignment="1">
      <alignment horizontal="center" vertical="center"/>
    </xf>
    <xf numFmtId="0" fontId="70" fillId="36" borderId="368" xfId="0" applyFont="1" applyFill="1" applyBorder="1" applyAlignment="1">
      <alignment horizontal="center" vertical="center"/>
    </xf>
    <xf numFmtId="0" fontId="55" fillId="26" borderId="205" xfId="0" applyFont="1" applyFill="1" applyBorder="1" applyAlignment="1">
      <alignment horizontal="center" vertical="center" wrapText="1"/>
    </xf>
    <xf numFmtId="0" fontId="55" fillId="26" borderId="179" xfId="0" applyFont="1" applyFill="1" applyBorder="1" applyAlignment="1">
      <alignment horizontal="center" vertical="center" wrapText="1"/>
    </xf>
    <xf numFmtId="0" fontId="69" fillId="0" borderId="320" xfId="0" applyFont="1" applyBorder="1" applyAlignment="1">
      <alignment horizontal="center" vertical="center"/>
    </xf>
    <xf numFmtId="0" fontId="69" fillId="0" borderId="390" xfId="0" applyFont="1" applyBorder="1" applyAlignment="1">
      <alignment horizontal="center" vertical="center"/>
    </xf>
    <xf numFmtId="0" fontId="69" fillId="0" borderId="458" xfId="0" applyFont="1" applyBorder="1" applyAlignment="1">
      <alignment horizontal="center" vertical="center"/>
    </xf>
    <xf numFmtId="0" fontId="55" fillId="26" borderId="0" xfId="0" applyFont="1" applyFill="1" applyAlignment="1">
      <alignment horizontal="center" vertical="center" wrapText="1"/>
    </xf>
    <xf numFmtId="0" fontId="55" fillId="26" borderId="366" xfId="0" applyFont="1" applyFill="1" applyBorder="1" applyAlignment="1">
      <alignment horizontal="center" vertical="center" wrapText="1"/>
    </xf>
    <xf numFmtId="0" fontId="55" fillId="26" borderId="368" xfId="0" applyFont="1" applyFill="1" applyBorder="1" applyAlignment="1">
      <alignment horizontal="center" vertical="center" wrapText="1"/>
    </xf>
    <xf numFmtId="0" fontId="69" fillId="0" borderId="295" xfId="0" applyFont="1" applyBorder="1" applyAlignment="1">
      <alignment horizontal="left" vertical="center" wrapText="1" indent="1"/>
    </xf>
    <xf numFmtId="0" fontId="69" fillId="0" borderId="298" xfId="0" applyFont="1" applyBorder="1" applyAlignment="1">
      <alignment horizontal="left" vertical="center" wrapText="1" indent="1"/>
    </xf>
    <xf numFmtId="0" fontId="69" fillId="0" borderId="301" xfId="0" applyFont="1" applyBorder="1" applyAlignment="1">
      <alignment horizontal="left" vertical="center" wrapText="1" indent="1"/>
    </xf>
    <xf numFmtId="0" fontId="69" fillId="0" borderId="301" xfId="0" applyFont="1" applyBorder="1" applyAlignment="1">
      <alignment horizontal="center" vertical="center"/>
    </xf>
    <xf numFmtId="3" fontId="69" fillId="0" borderId="301" xfId="0" applyNumberFormat="1" applyFont="1" applyBorder="1" applyAlignment="1">
      <alignment horizontal="center" vertical="center"/>
    </xf>
    <xf numFmtId="3" fontId="69" fillId="0" borderId="295" xfId="0" applyNumberFormat="1" applyFont="1" applyBorder="1" applyAlignment="1">
      <alignment horizontal="center" vertical="center"/>
    </xf>
    <xf numFmtId="15" fontId="69" fillId="0" borderId="295" xfId="0" applyNumberFormat="1" applyFont="1" applyBorder="1" applyAlignment="1">
      <alignment horizontal="center" vertical="center"/>
    </xf>
    <xf numFmtId="15" fontId="69" fillId="0" borderId="298" xfId="0" applyNumberFormat="1" applyFont="1" applyBorder="1" applyAlignment="1">
      <alignment horizontal="center" vertical="center"/>
    </xf>
    <xf numFmtId="0" fontId="69" fillId="0" borderId="457" xfId="0" applyFont="1" applyBorder="1" applyAlignment="1">
      <alignment horizontal="center" vertical="center"/>
    </xf>
    <xf numFmtId="15" fontId="69" fillId="0" borderId="301" xfId="0" applyNumberFormat="1" applyFont="1" applyBorder="1" applyAlignment="1">
      <alignment horizontal="center" vertical="center"/>
    </xf>
    <xf numFmtId="167" fontId="69" fillId="0" borderId="295" xfId="0" applyNumberFormat="1" applyFont="1" applyBorder="1" applyAlignment="1">
      <alignment horizontal="center" vertical="center"/>
    </xf>
    <xf numFmtId="0" fontId="55" fillId="35" borderId="299" xfId="0" applyFont="1" applyFill="1" applyBorder="1" applyAlignment="1">
      <alignment horizontal="center" vertical="center" wrapText="1"/>
    </xf>
    <xf numFmtId="0" fontId="67" fillId="14" borderId="225" xfId="0" applyFont="1" applyFill="1" applyBorder="1" applyAlignment="1">
      <alignment horizontal="center" vertical="center" wrapText="1"/>
    </xf>
    <xf numFmtId="0" fontId="67" fillId="14" borderId="157" xfId="0" applyFont="1" applyFill="1" applyBorder="1" applyAlignment="1">
      <alignment horizontal="center" vertical="center" wrapText="1"/>
    </xf>
    <xf numFmtId="0" fontId="67" fillId="14" borderId="369" xfId="0" applyFont="1" applyFill="1" applyBorder="1" applyAlignment="1">
      <alignment horizontal="center" vertical="center" wrapText="1"/>
    </xf>
    <xf numFmtId="0" fontId="67" fillId="14" borderId="162" xfId="0" applyFont="1" applyFill="1" applyBorder="1" applyAlignment="1">
      <alignment horizontal="center" vertical="center" wrapText="1"/>
    </xf>
    <xf numFmtId="0" fontId="77" fillId="16" borderId="358" xfId="0" applyFont="1" applyFill="1" applyBorder="1" applyAlignment="1" applyProtection="1">
      <alignment horizontal="left" vertical="center"/>
      <protection locked="0"/>
    </xf>
    <xf numFmtId="0" fontId="77" fillId="16" borderId="359" xfId="0" applyFont="1" applyFill="1" applyBorder="1" applyAlignment="1" applyProtection="1">
      <alignment horizontal="left" vertical="center"/>
      <protection locked="0"/>
    </xf>
    <xf numFmtId="0" fontId="75" fillId="26" borderId="79" xfId="0" applyFont="1" applyFill="1" applyBorder="1" applyAlignment="1">
      <alignment horizontal="center" vertical="center"/>
    </xf>
    <xf numFmtId="0" fontId="75" fillId="26" borderId="304" xfId="0" applyFont="1" applyFill="1" applyBorder="1" applyAlignment="1">
      <alignment horizontal="center" vertical="center"/>
    </xf>
    <xf numFmtId="0" fontId="83" fillId="32" borderId="312" xfId="0" applyFont="1" applyFill="1" applyBorder="1" applyAlignment="1">
      <alignment horizontal="center" vertical="center"/>
    </xf>
    <xf numFmtId="0" fontId="83" fillId="32" borderId="307" xfId="0" applyFont="1" applyFill="1" applyBorder="1" applyAlignment="1">
      <alignment horizontal="center" vertical="center"/>
    </xf>
    <xf numFmtId="0" fontId="83" fillId="32" borderId="196" xfId="0" applyFont="1" applyFill="1" applyBorder="1" applyAlignment="1">
      <alignment horizontal="center" vertical="center"/>
    </xf>
    <xf numFmtId="0" fontId="83" fillId="32" borderId="197" xfId="0" applyFont="1" applyFill="1" applyBorder="1" applyAlignment="1">
      <alignment horizontal="center" vertical="center"/>
    </xf>
    <xf numFmtId="0" fontId="83" fillId="32" borderId="311" xfId="0" applyFont="1" applyFill="1" applyBorder="1" applyAlignment="1">
      <alignment horizontal="center" vertical="center"/>
    </xf>
    <xf numFmtId="0" fontId="83" fillId="32" borderId="314" xfId="0" applyFont="1" applyFill="1" applyBorder="1" applyAlignment="1">
      <alignment horizontal="center" vertical="center"/>
    </xf>
    <xf numFmtId="0" fontId="55" fillId="27" borderId="369" xfId="0" applyFont="1" applyFill="1" applyBorder="1" applyAlignment="1">
      <alignment horizontal="center" vertical="center"/>
    </xf>
    <xf numFmtId="0" fontId="55" fillId="27" borderId="210" xfId="0" applyFont="1" applyFill="1" applyBorder="1" applyAlignment="1">
      <alignment horizontal="center" vertical="center"/>
    </xf>
    <xf numFmtId="0" fontId="55" fillId="27" borderId="380" xfId="0" applyFont="1" applyFill="1" applyBorder="1" applyAlignment="1">
      <alignment horizontal="center" vertical="center"/>
    </xf>
    <xf numFmtId="0" fontId="55" fillId="27" borderId="198" xfId="0" applyFont="1" applyFill="1" applyBorder="1" applyAlignment="1">
      <alignment horizontal="center" vertical="center"/>
    </xf>
    <xf numFmtId="0" fontId="70" fillId="25" borderId="156" xfId="0" applyFont="1" applyFill="1" applyBorder="1" applyAlignment="1">
      <alignment horizontal="center" vertical="center"/>
    </xf>
    <xf numFmtId="0" fontId="70" fillId="25" borderId="163" xfId="0" applyFont="1" applyFill="1" applyBorder="1" applyAlignment="1">
      <alignment horizontal="center" vertical="center"/>
    </xf>
    <xf numFmtId="0" fontId="75" fillId="0" borderId="445" xfId="0" applyFont="1" applyBorder="1" applyAlignment="1">
      <alignment horizontal="center" vertical="center" wrapText="1"/>
    </xf>
    <xf numFmtId="0" fontId="75" fillId="0" borderId="446" xfId="0" applyFont="1" applyBorder="1" applyAlignment="1">
      <alignment horizontal="center" vertical="center" wrapText="1"/>
    </xf>
    <xf numFmtId="0" fontId="0" fillId="0" borderId="512" xfId="0" applyBorder="1" applyAlignment="1">
      <alignment horizontal="left" vertical="center"/>
    </xf>
    <xf numFmtId="0" fontId="0" fillId="0" borderId="513" xfId="0" applyBorder="1" applyAlignment="1">
      <alignment horizontal="left" vertical="center"/>
    </xf>
    <xf numFmtId="0" fontId="0" fillId="0" borderId="372" xfId="0" applyBorder="1" applyAlignment="1">
      <alignment horizontal="left" vertical="center"/>
    </xf>
    <xf numFmtId="0" fontId="0" fillId="0" borderId="277" xfId="0" applyBorder="1" applyAlignment="1">
      <alignment horizontal="left" vertical="center"/>
    </xf>
    <xf numFmtId="0" fontId="55" fillId="27" borderId="211" xfId="0" applyFont="1" applyFill="1" applyBorder="1" applyAlignment="1">
      <alignment horizontal="center" vertical="center" wrapText="1"/>
    </xf>
    <xf numFmtId="0" fontId="55" fillId="27" borderId="201" xfId="0" applyFont="1" applyFill="1" applyBorder="1" applyAlignment="1">
      <alignment horizontal="center" vertical="center" wrapText="1"/>
    </xf>
    <xf numFmtId="0" fontId="55" fillId="27" borderId="188" xfId="0" applyFont="1" applyFill="1" applyBorder="1" applyAlignment="1">
      <alignment horizontal="center" vertical="center" wrapText="1"/>
    </xf>
    <xf numFmtId="0" fontId="55" fillId="27" borderId="200" xfId="0" applyFont="1" applyFill="1" applyBorder="1" applyAlignment="1">
      <alignment horizontal="center" vertical="center" wrapText="1"/>
    </xf>
    <xf numFmtId="0" fontId="55" fillId="32" borderId="307" xfId="0" applyFont="1" applyFill="1" applyBorder="1" applyAlignment="1">
      <alignment horizontal="center" vertical="center"/>
    </xf>
    <xf numFmtId="0" fontId="55" fillId="32" borderId="115" xfId="0" applyFont="1" applyFill="1" applyBorder="1" applyAlignment="1">
      <alignment horizontal="center" vertical="center"/>
    </xf>
    <xf numFmtId="0" fontId="55" fillId="32" borderId="305" xfId="0" applyFont="1" applyFill="1" applyBorder="1" applyAlignment="1">
      <alignment horizontal="center" vertical="center"/>
    </xf>
    <xf numFmtId="0" fontId="55" fillId="32" borderId="306" xfId="0" applyFont="1" applyFill="1" applyBorder="1" applyAlignment="1">
      <alignment horizontal="center" vertical="center"/>
    </xf>
    <xf numFmtId="0" fontId="55" fillId="32" borderId="292" xfId="0" applyFont="1" applyFill="1" applyBorder="1" applyAlignment="1">
      <alignment horizontal="center" vertical="center"/>
    </xf>
    <xf numFmtId="0" fontId="55" fillId="32" borderId="69" xfId="0" applyFont="1" applyFill="1" applyBorder="1" applyAlignment="1">
      <alignment horizontal="center" vertical="center"/>
    </xf>
    <xf numFmtId="0" fontId="55" fillId="32" borderId="308" xfId="0" applyFont="1" applyFill="1" applyBorder="1" applyAlignment="1">
      <alignment horizontal="center" vertical="center" wrapText="1"/>
    </xf>
    <xf numFmtId="0" fontId="55" fillId="32" borderId="121" xfId="0" applyFont="1" applyFill="1" applyBorder="1" applyAlignment="1">
      <alignment horizontal="center" vertical="center" wrapText="1"/>
    </xf>
    <xf numFmtId="0" fontId="55" fillId="32" borderId="308" xfId="0" applyFont="1" applyFill="1" applyBorder="1" applyAlignment="1">
      <alignment horizontal="center" vertical="center"/>
    </xf>
    <xf numFmtId="0" fontId="55" fillId="32" borderId="121" xfId="0" applyFont="1" applyFill="1" applyBorder="1" applyAlignment="1">
      <alignment horizontal="center" vertical="center"/>
    </xf>
    <xf numFmtId="0" fontId="55" fillId="28" borderId="157" xfId="0" applyFont="1" applyFill="1" applyBorder="1" applyAlignment="1">
      <alignment horizontal="center" vertical="center" wrapText="1"/>
    </xf>
    <xf numFmtId="0" fontId="55" fillId="28" borderId="260" xfId="0" applyFont="1" applyFill="1" applyBorder="1" applyAlignment="1">
      <alignment horizontal="center" vertical="center" wrapText="1"/>
    </xf>
    <xf numFmtId="0" fontId="55" fillId="28" borderId="162" xfId="0" applyFont="1" applyFill="1" applyBorder="1" applyAlignment="1">
      <alignment horizontal="center" vertical="center" wrapText="1"/>
    </xf>
    <xf numFmtId="0" fontId="55" fillId="28" borderId="243" xfId="0" applyFont="1" applyFill="1" applyBorder="1" applyAlignment="1">
      <alignment horizontal="center" vertical="center" wrapText="1"/>
    </xf>
    <xf numFmtId="0" fontId="67" fillId="14" borderId="452" xfId="0" applyFont="1" applyFill="1" applyBorder="1" applyAlignment="1">
      <alignment horizontal="center" vertical="center" wrapText="1"/>
    </xf>
    <xf numFmtId="0" fontId="67" fillId="14" borderId="453" xfId="0" applyFont="1" applyFill="1" applyBorder="1" applyAlignment="1">
      <alignment horizontal="center" vertical="center" wrapText="1"/>
    </xf>
    <xf numFmtId="0" fontId="55" fillId="27" borderId="188" xfId="0" applyFont="1" applyFill="1" applyBorder="1" applyAlignment="1">
      <alignment horizontal="center" vertical="center"/>
    </xf>
    <xf numFmtId="0" fontId="55" fillId="27" borderId="200" xfId="0" applyFont="1" applyFill="1" applyBorder="1" applyAlignment="1">
      <alignment horizontal="center" vertical="center"/>
    </xf>
    <xf numFmtId="0" fontId="67" fillId="14" borderId="144" xfId="0" applyFont="1" applyFill="1" applyBorder="1" applyAlignment="1">
      <alignment horizontal="center" vertical="center" wrapText="1"/>
    </xf>
    <xf numFmtId="0" fontId="67" fillId="14" borderId="76" xfId="0" applyFont="1" applyFill="1" applyBorder="1" applyAlignment="1">
      <alignment horizontal="center" vertical="center" wrapText="1"/>
    </xf>
    <xf numFmtId="0" fontId="75" fillId="0" borderId="207" xfId="0" applyFont="1" applyBorder="1" applyAlignment="1">
      <alignment horizontal="center" vertical="center" wrapText="1"/>
    </xf>
    <xf numFmtId="0" fontId="75" fillId="0" borderId="208" xfId="0" applyFont="1" applyBorder="1" applyAlignment="1">
      <alignment horizontal="center" vertical="center" wrapText="1"/>
    </xf>
    <xf numFmtId="0" fontId="75" fillId="0" borderId="209" xfId="0" applyFont="1" applyBorder="1" applyAlignment="1">
      <alignment horizontal="center" vertical="center" wrapText="1"/>
    </xf>
    <xf numFmtId="0" fontId="67" fillId="14" borderId="171" xfId="0" applyFont="1" applyFill="1" applyBorder="1" applyAlignment="1">
      <alignment horizontal="center" vertical="center" wrapText="1"/>
    </xf>
    <xf numFmtId="0" fontId="67" fillId="14" borderId="153" xfId="0" applyFont="1" applyFill="1" applyBorder="1" applyAlignment="1">
      <alignment horizontal="center" vertical="center" wrapText="1"/>
    </xf>
    <xf numFmtId="37" fontId="75" fillId="0" borderId="215" xfId="1" applyNumberFormat="1" applyFont="1" applyFill="1" applyBorder="1" applyAlignment="1" applyProtection="1">
      <alignment horizontal="center" vertical="center"/>
    </xf>
    <xf numFmtId="37" fontId="75" fillId="0" borderId="232" xfId="1" applyNumberFormat="1" applyFont="1" applyFill="1" applyBorder="1" applyAlignment="1" applyProtection="1">
      <alignment horizontal="center" vertical="center"/>
    </xf>
    <xf numFmtId="0" fontId="55" fillId="28" borderId="233" xfId="0" applyFont="1" applyFill="1" applyBorder="1" applyAlignment="1">
      <alignment horizontal="center" vertical="center" wrapText="1"/>
    </xf>
    <xf numFmtId="0" fontId="55" fillId="28" borderId="217" xfId="0" applyFont="1" applyFill="1" applyBorder="1" applyAlignment="1">
      <alignment horizontal="center" vertical="center" wrapText="1"/>
    </xf>
    <xf numFmtId="0" fontId="55" fillId="28" borderId="252" xfId="0" applyFont="1" applyFill="1" applyBorder="1" applyAlignment="1">
      <alignment horizontal="center" vertical="center" wrapText="1"/>
    </xf>
    <xf numFmtId="0" fontId="55" fillId="28" borderId="253" xfId="0" applyFont="1" applyFill="1" applyBorder="1" applyAlignment="1">
      <alignment horizontal="center" vertical="center" wrapText="1"/>
    </xf>
    <xf numFmtId="37" fontId="75" fillId="0" borderId="216" xfId="1" applyNumberFormat="1" applyFont="1" applyFill="1" applyBorder="1" applyAlignment="1" applyProtection="1">
      <alignment horizontal="center" vertical="center"/>
    </xf>
    <xf numFmtId="38" fontId="75" fillId="0" borderId="254" xfId="0" applyNumberFormat="1" applyFont="1" applyBorder="1" applyAlignment="1">
      <alignment horizontal="center" vertical="center"/>
    </xf>
    <xf numFmtId="38" fontId="75" fillId="0" borderId="255" xfId="0" applyNumberFormat="1" applyFont="1" applyBorder="1" applyAlignment="1">
      <alignment horizontal="center" vertical="center"/>
    </xf>
    <xf numFmtId="0" fontId="55" fillId="28" borderId="213" xfId="0" applyFont="1" applyFill="1" applyBorder="1" applyAlignment="1">
      <alignment horizontal="center" vertical="center" wrapText="1"/>
    </xf>
    <xf numFmtId="0" fontId="55" fillId="28" borderId="218" xfId="0" applyFont="1" applyFill="1" applyBorder="1" applyAlignment="1">
      <alignment horizontal="center" vertical="center" wrapText="1"/>
    </xf>
    <xf numFmtId="0" fontId="55" fillId="28" borderId="155" xfId="0" applyFont="1" applyFill="1" applyBorder="1" applyAlignment="1">
      <alignment horizontal="center" vertical="center" wrapText="1"/>
    </xf>
    <xf numFmtId="38" fontId="33" fillId="0" borderId="469" xfId="0" applyNumberFormat="1" applyFont="1" applyBorder="1" applyAlignment="1" applyProtection="1">
      <alignment horizontal="center" vertical="center"/>
      <protection locked="0"/>
    </xf>
    <xf numFmtId="38" fontId="33" fillId="0" borderId="470" xfId="0" applyNumberFormat="1" applyFont="1" applyBorder="1" applyAlignment="1" applyProtection="1">
      <alignment horizontal="center" vertical="center"/>
      <protection locked="0"/>
    </xf>
    <xf numFmtId="0" fontId="55" fillId="28" borderId="256" xfId="0" applyFont="1" applyFill="1" applyBorder="1" applyAlignment="1">
      <alignment horizontal="center" vertical="center" wrapText="1"/>
    </xf>
    <xf numFmtId="0" fontId="55" fillId="28" borderId="231" xfId="0" applyFont="1" applyFill="1" applyBorder="1" applyAlignment="1">
      <alignment horizontal="center" vertical="center" wrapText="1"/>
    </xf>
    <xf numFmtId="0" fontId="83" fillId="32" borderId="116" xfId="0" applyFont="1" applyFill="1" applyBorder="1" applyAlignment="1">
      <alignment horizontal="center" vertical="center"/>
    </xf>
    <xf numFmtId="0" fontId="83" fillId="32" borderId="107" xfId="0" applyFont="1" applyFill="1" applyBorder="1" applyAlignment="1">
      <alignment horizontal="center" vertical="center"/>
    </xf>
    <xf numFmtId="181" fontId="55" fillId="27" borderId="369" xfId="0" applyNumberFormat="1" applyFont="1" applyFill="1" applyBorder="1" applyAlignment="1">
      <alignment horizontal="center" vertical="center"/>
    </xf>
    <xf numFmtId="181" fontId="55" fillId="27" borderId="115" xfId="0" applyNumberFormat="1" applyFont="1" applyFill="1" applyBorder="1" applyAlignment="1">
      <alignment horizontal="center" vertical="center"/>
    </xf>
    <xf numFmtId="181" fontId="55" fillId="27" borderId="380" xfId="0" applyNumberFormat="1" applyFont="1" applyFill="1" applyBorder="1" applyAlignment="1">
      <alignment horizontal="center" vertical="center"/>
    </xf>
    <xf numFmtId="181" fontId="55" fillId="27" borderId="197" xfId="0" applyNumberFormat="1" applyFont="1" applyFill="1" applyBorder="1" applyAlignment="1">
      <alignment horizontal="center" vertical="center"/>
    </xf>
    <xf numFmtId="0" fontId="75" fillId="0" borderId="0" xfId="0" applyFont="1" applyAlignment="1">
      <alignment horizontal="center" vertical="center"/>
    </xf>
    <xf numFmtId="167" fontId="75" fillId="0" borderId="0" xfId="1" applyNumberFormat="1" applyFont="1" applyFill="1" applyBorder="1" applyAlignment="1" applyProtection="1">
      <alignment horizontal="center" vertical="center"/>
    </xf>
    <xf numFmtId="167" fontId="75" fillId="0" borderId="166" xfId="1" applyNumberFormat="1" applyFont="1" applyFill="1" applyBorder="1" applyAlignment="1" applyProtection="1">
      <alignment horizontal="center" vertical="center"/>
    </xf>
    <xf numFmtId="181" fontId="74" fillId="33" borderId="205" xfId="0" applyNumberFormat="1" applyFont="1" applyFill="1" applyBorder="1" applyAlignment="1">
      <alignment horizontal="left" vertical="center" wrapText="1" indent="2"/>
    </xf>
    <xf numFmtId="181" fontId="74" fillId="33" borderId="0" xfId="0" applyNumberFormat="1" applyFont="1" applyFill="1" applyAlignment="1">
      <alignment horizontal="left" vertical="center" wrapText="1" indent="2"/>
    </xf>
    <xf numFmtId="0" fontId="55" fillId="2" borderId="381" xfId="0" applyFont="1" applyFill="1" applyBorder="1" applyAlignment="1">
      <alignment horizontal="center" vertical="center"/>
    </xf>
    <xf numFmtId="0" fontId="55" fillId="2" borderId="295" xfId="0" applyFont="1" applyFill="1" applyBorder="1" applyAlignment="1">
      <alignment horizontal="center" vertical="center"/>
    </xf>
    <xf numFmtId="0" fontId="55" fillId="2" borderId="296" xfId="0" applyFont="1" applyFill="1" applyBorder="1" applyAlignment="1">
      <alignment horizontal="center" vertical="center"/>
    </xf>
    <xf numFmtId="0" fontId="55" fillId="2" borderId="320" xfId="0" applyFont="1" applyFill="1" applyBorder="1" applyAlignment="1">
      <alignment horizontal="center" vertical="center"/>
    </xf>
    <xf numFmtId="0" fontId="55" fillId="26" borderId="180" xfId="0" applyFont="1" applyFill="1" applyBorder="1" applyAlignment="1">
      <alignment horizontal="center" vertical="center"/>
    </xf>
    <xf numFmtId="0" fontId="55" fillId="26" borderId="183" xfId="0" applyFont="1" applyFill="1" applyBorder="1" applyAlignment="1">
      <alignment horizontal="center" vertical="center"/>
    </xf>
    <xf numFmtId="167" fontId="56" fillId="26" borderId="263" xfId="1" applyNumberFormat="1" applyFont="1" applyFill="1" applyBorder="1" applyAlignment="1" applyProtection="1">
      <alignment horizontal="center"/>
    </xf>
    <xf numFmtId="167" fontId="56" fillId="26" borderId="183" xfId="1" applyNumberFormat="1" applyFont="1" applyFill="1" applyBorder="1" applyAlignment="1" applyProtection="1">
      <alignment horizontal="center"/>
    </xf>
    <xf numFmtId="167" fontId="56" fillId="26" borderId="323" xfId="1" applyNumberFormat="1" applyFont="1" applyFill="1" applyBorder="1" applyAlignment="1" applyProtection="1">
      <alignment horizontal="center"/>
    </xf>
    <xf numFmtId="0" fontId="55" fillId="27" borderId="333" xfId="0" applyFont="1" applyFill="1" applyBorder="1" applyAlignment="1">
      <alignment horizontal="center" vertical="center" wrapText="1"/>
    </xf>
    <xf numFmtId="0" fontId="55" fillId="27" borderId="178" xfId="0" applyFont="1" applyFill="1" applyBorder="1" applyAlignment="1">
      <alignment horizontal="center" vertical="center" wrapText="1"/>
    </xf>
    <xf numFmtId="167" fontId="75" fillId="11" borderId="295" xfId="1" applyNumberFormat="1" applyFont="1" applyFill="1" applyBorder="1" applyAlignment="1" applyProtection="1">
      <alignment horizontal="center"/>
    </xf>
    <xf numFmtId="167" fontId="75" fillId="11" borderId="296" xfId="1" applyNumberFormat="1" applyFont="1" applyFill="1" applyBorder="1" applyAlignment="1" applyProtection="1">
      <alignment horizontal="center"/>
    </xf>
    <xf numFmtId="0" fontId="74" fillId="0" borderId="315" xfId="0" applyFont="1" applyBorder="1" applyAlignment="1">
      <alignment vertical="center"/>
    </xf>
    <xf numFmtId="0" fontId="74" fillId="0" borderId="316" xfId="0" applyFont="1" applyBorder="1" applyAlignment="1">
      <alignment vertical="center"/>
    </xf>
    <xf numFmtId="0" fontId="55" fillId="32" borderId="309" xfId="0" applyFont="1" applyFill="1" applyBorder="1" applyAlignment="1">
      <alignment horizontal="center" vertical="center"/>
    </xf>
    <xf numFmtId="0" fontId="55" fillId="32" borderId="310" xfId="0" applyFont="1" applyFill="1" applyBorder="1" applyAlignment="1">
      <alignment horizontal="center" vertical="center"/>
    </xf>
    <xf numFmtId="0" fontId="55" fillId="32" borderId="78" xfId="0" applyFont="1" applyFill="1" applyBorder="1" applyAlignment="1">
      <alignment horizontal="center" vertical="center" wrapText="1"/>
    </xf>
    <xf numFmtId="0" fontId="55" fillId="32" borderId="182" xfId="0" applyFont="1" applyFill="1" applyBorder="1" applyAlignment="1">
      <alignment horizontal="center" vertical="center" wrapText="1"/>
    </xf>
    <xf numFmtId="0" fontId="55" fillId="32" borderId="70" xfId="0" applyFont="1" applyFill="1" applyBorder="1" applyAlignment="1">
      <alignment horizontal="center" vertical="center" wrapText="1"/>
    </xf>
    <xf numFmtId="181" fontId="74" fillId="33" borderId="167" xfId="0" applyNumberFormat="1" applyFont="1" applyFill="1" applyBorder="1" applyAlignment="1">
      <alignment horizontal="left" vertical="center" wrapText="1" indent="2"/>
    </xf>
    <xf numFmtId="0" fontId="70" fillId="25" borderId="180" xfId="0" applyFont="1" applyFill="1" applyBorder="1" applyAlignment="1">
      <alignment horizontal="center" vertical="center" wrapText="1"/>
    </xf>
    <xf numFmtId="0" fontId="70" fillId="25" borderId="183" xfId="0" applyFont="1" applyFill="1" applyBorder="1" applyAlignment="1">
      <alignment horizontal="center" vertical="center" wrapText="1"/>
    </xf>
    <xf numFmtId="0" fontId="70" fillId="25" borderId="323" xfId="0" applyFont="1" applyFill="1" applyBorder="1" applyAlignment="1">
      <alignment horizontal="center" vertical="center" wrapText="1"/>
    </xf>
    <xf numFmtId="0" fontId="74" fillId="33" borderId="0" xfId="0" applyFont="1" applyFill="1" applyAlignment="1">
      <alignment horizontal="right" vertical="center"/>
    </xf>
    <xf numFmtId="167" fontId="75" fillId="0" borderId="0" xfId="0" applyNumberFormat="1" applyFont="1" applyAlignment="1">
      <alignment horizontal="center" vertical="center"/>
    </xf>
    <xf numFmtId="167" fontId="75" fillId="0" borderId="174" xfId="0" applyNumberFormat="1" applyFont="1" applyBorder="1" applyAlignment="1">
      <alignment horizontal="center" vertical="center"/>
    </xf>
    <xf numFmtId="0" fontId="75" fillId="34" borderId="427" xfId="0" applyFont="1" applyFill="1" applyBorder="1" applyAlignment="1">
      <alignment horizontal="center" vertical="center"/>
    </xf>
    <xf numFmtId="0" fontId="75" fillId="34" borderId="174" xfId="0" applyFont="1" applyFill="1" applyBorder="1" applyAlignment="1">
      <alignment horizontal="center" vertical="center"/>
    </xf>
    <xf numFmtId="0" fontId="75" fillId="34" borderId="175" xfId="0" applyFont="1" applyFill="1" applyBorder="1" applyAlignment="1">
      <alignment horizontal="center" vertical="center"/>
    </xf>
    <xf numFmtId="174" fontId="55" fillId="0" borderId="320" xfId="0" applyNumberFormat="1" applyFont="1" applyBorder="1" applyAlignment="1">
      <alignment horizontal="center" vertical="center"/>
    </xf>
    <xf numFmtId="174" fontId="55" fillId="0" borderId="295" xfId="0" applyNumberFormat="1" applyFont="1" applyBorder="1" applyAlignment="1">
      <alignment horizontal="center" vertical="center"/>
    </xf>
    <xf numFmtId="0" fontId="128" fillId="0" borderId="224" xfId="0" applyFont="1" applyBorder="1" applyAlignment="1">
      <alignment horizontal="left" vertical="center" wrapText="1"/>
    </xf>
    <xf numFmtId="0" fontId="128" fillId="0" borderId="365" xfId="0" applyFont="1" applyBorder="1" applyAlignment="1">
      <alignment horizontal="left" vertical="center" wrapText="1"/>
    </xf>
    <xf numFmtId="0" fontId="128" fillId="0" borderId="0" xfId="0" applyFont="1" applyAlignment="1">
      <alignment horizontal="left" vertical="center" wrapText="1"/>
    </xf>
    <xf numFmtId="0" fontId="128" fillId="0" borderId="366" xfId="0" applyFont="1" applyBorder="1" applyAlignment="1">
      <alignment horizontal="left" vertical="center" wrapText="1"/>
    </xf>
    <xf numFmtId="0" fontId="128" fillId="0" borderId="195" xfId="0" applyFont="1" applyBorder="1" applyAlignment="1">
      <alignment horizontal="left" vertical="center" wrapText="1"/>
    </xf>
    <xf numFmtId="0" fontId="128" fillId="0" borderId="368" xfId="0" applyFont="1" applyBorder="1" applyAlignment="1">
      <alignment horizontal="left" vertical="center" wrapText="1"/>
    </xf>
    <xf numFmtId="0" fontId="127" fillId="33" borderId="179" xfId="0" applyFont="1" applyFill="1" applyBorder="1" applyAlignment="1">
      <alignment horizontal="left" vertical="center" indent="1"/>
    </xf>
    <xf numFmtId="0" fontId="127" fillId="33" borderId="175" xfId="0" applyFont="1" applyFill="1" applyBorder="1" applyAlignment="1">
      <alignment horizontal="left" vertical="center" indent="1"/>
    </xf>
    <xf numFmtId="0" fontId="127" fillId="33" borderId="181" xfId="0" applyFont="1" applyFill="1" applyBorder="1" applyAlignment="1">
      <alignment horizontal="left" vertical="center" indent="1"/>
    </xf>
    <xf numFmtId="0" fontId="127" fillId="33" borderId="173" xfId="0" applyFont="1" applyFill="1" applyBorder="1" applyAlignment="1">
      <alignment horizontal="left" vertical="center" indent="1"/>
    </xf>
    <xf numFmtId="0" fontId="82" fillId="33" borderId="205" xfId="0" applyFont="1" applyFill="1" applyBorder="1" applyAlignment="1">
      <alignment horizontal="left" vertical="center" wrapText="1" indent="1"/>
    </xf>
    <xf numFmtId="0" fontId="82" fillId="33" borderId="174" xfId="0" applyFont="1" applyFill="1" applyBorder="1" applyAlignment="1">
      <alignment horizontal="left" vertical="center" wrapText="1" indent="1"/>
    </xf>
    <xf numFmtId="0" fontId="83" fillId="32" borderId="308" xfId="0" applyFont="1" applyFill="1" applyBorder="1" applyAlignment="1">
      <alignment horizontal="center" vertical="center"/>
    </xf>
    <xf numFmtId="0" fontId="83" fillId="32" borderId="202" xfId="0" applyFont="1" applyFill="1" applyBorder="1" applyAlignment="1">
      <alignment horizontal="center" vertical="center"/>
    </xf>
    <xf numFmtId="0" fontId="83" fillId="32" borderId="313" xfId="0" applyFont="1" applyFill="1" applyBorder="1" applyAlignment="1">
      <alignment horizontal="center" vertical="center"/>
    </xf>
    <xf numFmtId="0" fontId="83" fillId="32" borderId="426" xfId="0" applyFont="1" applyFill="1" applyBorder="1" applyAlignment="1">
      <alignment horizontal="center" vertical="center"/>
    </xf>
    <xf numFmtId="0" fontId="70" fillId="36" borderId="411" xfId="0" applyFont="1" applyFill="1" applyBorder="1" applyAlignment="1">
      <alignment horizontal="center" vertical="center"/>
    </xf>
    <xf numFmtId="0" fontId="70" fillId="36" borderId="412" xfId="0" applyFont="1" applyFill="1" applyBorder="1" applyAlignment="1">
      <alignment horizontal="center" vertical="center"/>
    </xf>
    <xf numFmtId="0" fontId="70" fillId="36" borderId="413" xfId="0" applyFont="1" applyFill="1" applyBorder="1" applyAlignment="1">
      <alignment horizontal="center" vertical="center"/>
    </xf>
    <xf numFmtId="0" fontId="75" fillId="26" borderId="414" xfId="0" applyFont="1" applyFill="1" applyBorder="1" applyAlignment="1">
      <alignment horizontal="center" vertical="center"/>
    </xf>
    <xf numFmtId="0" fontId="75" fillId="26" borderId="415" xfId="0" applyFont="1" applyFill="1" applyBorder="1" applyAlignment="1">
      <alignment horizontal="center" vertical="center"/>
    </xf>
    <xf numFmtId="0" fontId="75" fillId="26" borderId="416" xfId="0" applyFont="1" applyFill="1" applyBorder="1" applyAlignment="1">
      <alignment horizontal="center" vertical="center"/>
    </xf>
    <xf numFmtId="0" fontId="55" fillId="26" borderId="52" xfId="0" applyFont="1" applyFill="1" applyBorder="1" applyAlignment="1">
      <alignment horizontal="center"/>
    </xf>
    <xf numFmtId="0" fontId="55" fillId="26" borderId="0" xfId="0" applyFont="1" applyFill="1" applyAlignment="1">
      <alignment horizontal="center"/>
    </xf>
    <xf numFmtId="0" fontId="55" fillId="26" borderId="366" xfId="0" applyFont="1" applyFill="1" applyBorder="1" applyAlignment="1">
      <alignment horizontal="center"/>
    </xf>
    <xf numFmtId="0" fontId="74" fillId="0" borderId="315" xfId="0" applyFont="1" applyBorder="1" applyAlignment="1">
      <alignment vertical="center" wrapText="1"/>
    </xf>
    <xf numFmtId="0" fontId="74" fillId="0" borderId="316" xfId="0" applyFont="1" applyBorder="1" applyAlignment="1">
      <alignment vertical="center" wrapText="1"/>
    </xf>
    <xf numFmtId="0" fontId="55" fillId="27" borderId="121" xfId="0" applyFont="1" applyFill="1" applyBorder="1" applyAlignment="1">
      <alignment horizontal="center" vertical="center" wrapText="1"/>
    </xf>
    <xf numFmtId="0" fontId="55" fillId="27" borderId="202" xfId="0" applyFont="1" applyFill="1" applyBorder="1" applyAlignment="1">
      <alignment horizontal="center" vertical="center" wrapText="1"/>
    </xf>
    <xf numFmtId="0" fontId="55" fillId="27" borderId="121" xfId="0" applyFont="1" applyFill="1" applyBorder="1" applyAlignment="1">
      <alignment horizontal="center" vertical="center"/>
    </xf>
    <xf numFmtId="0" fontId="55" fillId="27" borderId="202" xfId="0" applyFont="1" applyFill="1" applyBorder="1" applyAlignment="1">
      <alignment horizontal="center" vertical="center"/>
    </xf>
    <xf numFmtId="0" fontId="55" fillId="27" borderId="114" xfId="0" applyFont="1" applyFill="1" applyBorder="1" applyAlignment="1">
      <alignment horizontal="center" vertical="center" wrapText="1"/>
    </xf>
    <xf numFmtId="0" fontId="55" fillId="27" borderId="196" xfId="0" applyFont="1" applyFill="1" applyBorder="1" applyAlignment="1">
      <alignment horizontal="center" vertical="center" wrapText="1"/>
    </xf>
    <xf numFmtId="0" fontId="75" fillId="34" borderId="428" xfId="0" applyFont="1" applyFill="1" applyBorder="1" applyAlignment="1">
      <alignment horizontal="center" vertical="center"/>
    </xf>
    <xf numFmtId="0" fontId="75" fillId="26" borderId="163" xfId="0" applyFont="1" applyFill="1" applyBorder="1" applyAlignment="1">
      <alignment horizontal="center" vertical="center"/>
    </xf>
    <xf numFmtId="0" fontId="75" fillId="26" borderId="226" xfId="0" applyFont="1" applyFill="1" applyBorder="1" applyAlignment="1">
      <alignment horizontal="center" vertical="center"/>
    </xf>
    <xf numFmtId="0" fontId="74" fillId="33" borderId="205" xfId="0" applyFont="1" applyFill="1" applyBorder="1" applyAlignment="1">
      <alignment horizontal="right" vertical="center"/>
    </xf>
    <xf numFmtId="0" fontId="75" fillId="11" borderId="382" xfId="0" applyFont="1" applyFill="1" applyBorder="1" applyAlignment="1">
      <alignment horizontal="right"/>
    </xf>
    <xf numFmtId="0" fontId="75" fillId="11" borderId="298" xfId="0" applyFont="1" applyFill="1" applyBorder="1" applyAlignment="1">
      <alignment horizontal="right"/>
    </xf>
    <xf numFmtId="0" fontId="75" fillId="11" borderId="383" xfId="0" applyFont="1" applyFill="1" applyBorder="1" applyAlignment="1">
      <alignment horizontal="right"/>
    </xf>
    <xf numFmtId="0" fontId="75" fillId="11" borderId="300" xfId="0" applyFont="1" applyFill="1" applyBorder="1" applyAlignment="1">
      <alignment horizontal="right"/>
    </xf>
    <xf numFmtId="0" fontId="75" fillId="11" borderId="381" xfId="0" applyFont="1" applyFill="1" applyBorder="1" applyAlignment="1">
      <alignment horizontal="right"/>
    </xf>
    <xf numFmtId="0" fontId="75" fillId="11" borderId="295" xfId="0" applyFont="1" applyFill="1" applyBorder="1" applyAlignment="1">
      <alignment horizontal="right"/>
    </xf>
    <xf numFmtId="0" fontId="74" fillId="0" borderId="317" xfId="0" applyFont="1" applyBorder="1" applyAlignment="1">
      <alignment vertical="center" wrapText="1"/>
    </xf>
    <xf numFmtId="0" fontId="74" fillId="0" borderId="262" xfId="0" applyFont="1" applyBorder="1" applyAlignment="1">
      <alignment vertical="center" wrapText="1"/>
    </xf>
    <xf numFmtId="181" fontId="74" fillId="33" borderId="181" xfId="0" applyNumberFormat="1" applyFont="1" applyFill="1" applyBorder="1" applyAlignment="1">
      <alignment horizontal="left" vertical="center" wrapText="1" indent="2"/>
    </xf>
    <xf numFmtId="181" fontId="74" fillId="33" borderId="187" xfId="0" applyNumberFormat="1" applyFont="1" applyFill="1" applyBorder="1" applyAlignment="1">
      <alignment horizontal="left" vertical="center" wrapText="1" indent="2"/>
    </xf>
    <xf numFmtId="0" fontId="55" fillId="27" borderId="0" xfId="0" applyFont="1" applyFill="1" applyAlignment="1">
      <alignment horizontal="center" vertical="center" wrapText="1"/>
    </xf>
    <xf numFmtId="0" fontId="55" fillId="27" borderId="175" xfId="0" applyFont="1" applyFill="1" applyBorder="1" applyAlignment="1">
      <alignment horizontal="center" vertical="center" wrapText="1"/>
    </xf>
    <xf numFmtId="0" fontId="20" fillId="41" borderId="500" xfId="0" applyFont="1" applyFill="1" applyBorder="1" applyAlignment="1">
      <alignment horizontal="center" vertical="center" wrapText="1"/>
    </xf>
    <xf numFmtId="0" fontId="20" fillId="41" borderId="498" xfId="0" applyFont="1" applyFill="1" applyBorder="1" applyAlignment="1">
      <alignment horizontal="center" vertical="center" wrapText="1"/>
    </xf>
    <xf numFmtId="0" fontId="133" fillId="0" borderId="500" xfId="0" applyFont="1" applyBorder="1" applyAlignment="1">
      <alignment horizontal="center" vertical="center" wrapText="1"/>
    </xf>
    <xf numFmtId="0" fontId="133" fillId="0" borderId="499" xfId="0" applyFont="1" applyBorder="1" applyAlignment="1">
      <alignment horizontal="center" vertical="center" wrapText="1"/>
    </xf>
    <xf numFmtId="0" fontId="144" fillId="41" borderId="548" xfId="0" applyFont="1" applyFill="1" applyBorder="1" applyAlignment="1">
      <alignment horizontal="center" vertical="center" wrapText="1"/>
    </xf>
    <xf numFmtId="0" fontId="144" fillId="41" borderId="549" xfId="0" applyFont="1" applyFill="1" applyBorder="1" applyAlignment="1">
      <alignment horizontal="center" vertical="center" wrapText="1"/>
    </xf>
    <xf numFmtId="4" fontId="133" fillId="0" borderId="498" xfId="0" applyNumberFormat="1" applyFont="1" applyBorder="1" applyAlignment="1">
      <alignment horizontal="center" vertical="center" wrapText="1"/>
    </xf>
    <xf numFmtId="4" fontId="133" fillId="0" borderId="499" xfId="0" applyNumberFormat="1" applyFont="1" applyBorder="1" applyAlignment="1">
      <alignment horizontal="center" vertical="center" wrapText="1"/>
    </xf>
    <xf numFmtId="183" fontId="133" fillId="0" borderId="500" xfId="0" applyNumberFormat="1" applyFont="1" applyBorder="1" applyAlignment="1">
      <alignment horizontal="center" vertical="center" wrapText="1"/>
    </xf>
    <xf numFmtId="183" fontId="133" fillId="0" borderId="499" xfId="0" applyNumberFormat="1" applyFont="1" applyBorder="1" applyAlignment="1">
      <alignment horizontal="center" vertical="center" wrapText="1"/>
    </xf>
    <xf numFmtId="183" fontId="133" fillId="0" borderId="498" xfId="0" applyNumberFormat="1" applyFont="1" applyBorder="1" applyAlignment="1">
      <alignment horizontal="center" vertical="center" wrapText="1"/>
    </xf>
    <xf numFmtId="0" fontId="78" fillId="0" borderId="500" xfId="0" applyFont="1" applyBorder="1" applyAlignment="1">
      <alignment horizontal="center" vertical="center" wrapText="1"/>
    </xf>
    <xf numFmtId="0" fontId="78" fillId="0" borderId="498" xfId="0" applyFont="1" applyBorder="1" applyAlignment="1">
      <alignment horizontal="center" vertical="center" wrapText="1"/>
    </xf>
    <xf numFmtId="0" fontId="70" fillId="41" borderId="500" xfId="0" applyFont="1" applyFill="1" applyBorder="1" applyAlignment="1">
      <alignment horizontal="center" vertical="center" wrapText="1"/>
    </xf>
    <xf numFmtId="0" fontId="70" fillId="41" borderId="498" xfId="0" applyFont="1" applyFill="1" applyBorder="1" applyAlignment="1">
      <alignment horizontal="center" vertical="center" wrapText="1"/>
    </xf>
    <xf numFmtId="0" fontId="70" fillId="41" borderId="499" xfId="0" applyFont="1" applyFill="1" applyBorder="1" applyAlignment="1">
      <alignment horizontal="center" vertical="center" wrapText="1"/>
    </xf>
    <xf numFmtId="165" fontId="0" fillId="35" borderId="520" xfId="1" applyNumberFormat="1" applyFont="1" applyFill="1" applyBorder="1" applyAlignment="1" applyProtection="1">
      <alignment horizontal="left" vertical="center"/>
    </xf>
    <xf numFmtId="165" fontId="3" fillId="35" borderId="477" xfId="1" applyNumberFormat="1" applyFont="1" applyFill="1" applyBorder="1" applyAlignment="1" applyProtection="1">
      <alignment horizontal="left" vertical="center"/>
    </xf>
    <xf numFmtId="0" fontId="71" fillId="0" borderId="0" xfId="0" applyFont="1" applyAlignment="1">
      <alignment horizontal="center" vertical="center" wrapText="1"/>
    </xf>
    <xf numFmtId="0" fontId="0" fillId="0" borderId="223" xfId="0" applyBorder="1" applyAlignment="1">
      <alignment horizontal="left" vertical="center" wrapText="1"/>
    </xf>
    <xf numFmtId="0" fontId="0" fillId="0" borderId="57" xfId="0" applyBorder="1" applyAlignment="1">
      <alignment horizontal="left" vertical="center" wrapText="1"/>
    </xf>
    <xf numFmtId="0" fontId="0" fillId="0" borderId="58" xfId="0" applyBorder="1" applyAlignment="1">
      <alignment horizontal="left" vertical="center" wrapText="1"/>
    </xf>
    <xf numFmtId="0" fontId="0" fillId="0" borderId="64" xfId="0" applyBorder="1" applyAlignment="1">
      <alignment horizontal="left" vertical="center" wrapText="1"/>
    </xf>
    <xf numFmtId="0" fontId="0" fillId="0" borderId="0" xfId="0" applyAlignment="1">
      <alignment horizontal="left" vertical="center" wrapText="1"/>
    </xf>
    <xf numFmtId="0" fontId="0" fillId="0" borderId="63" xfId="0" applyBorder="1" applyAlignment="1">
      <alignment horizontal="left" vertical="center" wrapText="1"/>
    </xf>
    <xf numFmtId="0" fontId="67" fillId="14" borderId="172" xfId="0" applyFont="1" applyFill="1" applyBorder="1" applyAlignment="1">
      <alignment horizontal="center" vertical="center" wrapText="1"/>
    </xf>
    <xf numFmtId="0" fontId="67" fillId="14" borderId="170" xfId="0" applyFont="1" applyFill="1" applyBorder="1" applyAlignment="1">
      <alignment horizontal="center" vertical="center" wrapText="1"/>
    </xf>
    <xf numFmtId="165" fontId="4" fillId="39" borderId="520" xfId="1" applyNumberFormat="1" applyFont="1" applyFill="1" applyBorder="1" applyAlignment="1" applyProtection="1">
      <alignment horizontal="left" vertical="center"/>
    </xf>
    <xf numFmtId="165" fontId="4" fillId="39" borderId="477" xfId="1" applyNumberFormat="1" applyFont="1" applyFill="1" applyBorder="1" applyAlignment="1" applyProtection="1">
      <alignment horizontal="left" vertical="center"/>
    </xf>
    <xf numFmtId="0" fontId="56" fillId="0" borderId="207" xfId="0" applyFont="1" applyBorder="1" applyAlignment="1">
      <alignment horizontal="center" vertical="center" wrapText="1"/>
    </xf>
    <xf numFmtId="0" fontId="56" fillId="0" borderId="208" xfId="0" applyFont="1" applyBorder="1" applyAlignment="1">
      <alignment horizontal="center" vertical="center" wrapText="1"/>
    </xf>
    <xf numFmtId="0" fontId="56" fillId="0" borderId="518" xfId="0" applyFont="1" applyBorder="1" applyAlignment="1">
      <alignment horizontal="center" vertical="center" wrapText="1"/>
    </xf>
    <xf numFmtId="0" fontId="70" fillId="25" borderId="516" xfId="0" applyFont="1" applyFill="1" applyBorder="1" applyAlignment="1">
      <alignment horizontal="center" vertical="center"/>
    </xf>
    <xf numFmtId="0" fontId="70" fillId="25" borderId="57" xfId="0" applyFont="1" applyFill="1" applyBorder="1" applyAlignment="1">
      <alignment horizontal="center" vertical="center"/>
    </xf>
    <xf numFmtId="0" fontId="70" fillId="25" borderId="58" xfId="0" applyFont="1" applyFill="1" applyBorder="1" applyAlignment="1">
      <alignment horizontal="center" vertical="center"/>
    </xf>
    <xf numFmtId="0" fontId="67" fillId="14" borderId="517" xfId="0" applyFont="1" applyFill="1" applyBorder="1" applyAlignment="1">
      <alignment horizontal="center" vertical="center" wrapText="1"/>
    </xf>
    <xf numFmtId="0" fontId="67" fillId="14" borderId="64" xfId="0" applyFont="1" applyFill="1" applyBorder="1" applyAlignment="1">
      <alignment horizontal="center" vertical="center" wrapText="1"/>
    </xf>
    <xf numFmtId="0" fontId="75" fillId="0" borderId="475" xfId="0" applyFont="1" applyBorder="1" applyAlignment="1">
      <alignment horizontal="center" vertical="center" wrapText="1"/>
    </xf>
    <xf numFmtId="0" fontId="75" fillId="0" borderId="444" xfId="0" applyFont="1" applyBorder="1" applyAlignment="1">
      <alignment horizontal="center" vertical="center" wrapText="1"/>
    </xf>
    <xf numFmtId="165" fontId="0" fillId="35" borderId="520" xfId="1" applyNumberFormat="1" applyFont="1" applyFill="1" applyBorder="1" applyAlignment="1" applyProtection="1">
      <alignment horizontal="right" vertical="center"/>
    </xf>
    <xf numFmtId="165" fontId="0" fillId="35" borderId="477" xfId="1" applyNumberFormat="1" applyFont="1" applyFill="1" applyBorder="1" applyAlignment="1" applyProtection="1">
      <alignment horizontal="right" vertical="center"/>
    </xf>
    <xf numFmtId="165" fontId="0" fillId="35" borderId="477" xfId="1" applyNumberFormat="1" applyFont="1" applyFill="1" applyBorder="1" applyAlignment="1" applyProtection="1">
      <alignment horizontal="left" vertical="center"/>
    </xf>
    <xf numFmtId="0" fontId="136" fillId="42" borderId="521" xfId="0" applyFont="1" applyFill="1" applyBorder="1" applyAlignment="1">
      <alignment horizontal="left" vertical="center"/>
    </xf>
    <xf numFmtId="0" fontId="136" fillId="42" borderId="482" xfId="0" applyFont="1" applyFill="1" applyBorder="1" applyAlignment="1">
      <alignment horizontal="left" vertical="center"/>
    </xf>
    <xf numFmtId="165" fontId="0" fillId="35" borderId="520" xfId="1" applyNumberFormat="1" applyFont="1" applyFill="1" applyBorder="1" applyAlignment="1" applyProtection="1">
      <alignment vertical="center"/>
    </xf>
    <xf numFmtId="165" fontId="3" fillId="35" borderId="477" xfId="1" applyNumberFormat="1" applyFont="1" applyFill="1" applyBorder="1" applyAlignment="1" applyProtection="1">
      <alignment vertical="center"/>
    </xf>
    <xf numFmtId="0" fontId="136" fillId="42" borderId="522" xfId="0" applyFont="1" applyFill="1" applyBorder="1" applyAlignment="1">
      <alignment horizontal="left" vertical="center"/>
    </xf>
    <xf numFmtId="0" fontId="136" fillId="42" borderId="481" xfId="0" applyFont="1" applyFill="1" applyBorder="1" applyAlignment="1">
      <alignment horizontal="left" vertical="center"/>
    </xf>
    <xf numFmtId="0" fontId="0" fillId="0" borderId="64" xfId="0" applyBorder="1" applyAlignment="1">
      <alignment horizontal="center"/>
    </xf>
    <xf numFmtId="0" fontId="0" fillId="0" borderId="0" xfId="0" applyAlignment="1">
      <alignment horizontal="center"/>
    </xf>
    <xf numFmtId="0" fontId="0" fillId="0" borderId="223" xfId="0" applyBorder="1" applyAlignment="1">
      <alignment horizontal="center"/>
    </xf>
    <xf numFmtId="0" fontId="0" fillId="0" borderId="57" xfId="0" applyBorder="1" applyAlignment="1">
      <alignment horizontal="center"/>
    </xf>
    <xf numFmtId="0" fontId="0" fillId="0" borderId="58" xfId="0" applyBorder="1" applyAlignment="1">
      <alignment horizontal="center"/>
    </xf>
    <xf numFmtId="169" fontId="33" fillId="2" borderId="510" xfId="0" applyNumberFormat="1" applyFont="1" applyFill="1" applyBorder="1" applyAlignment="1">
      <alignment horizontal="center" vertical="center"/>
    </xf>
    <xf numFmtId="169" fontId="33" fillId="2" borderId="144" xfId="0" applyNumberFormat="1" applyFont="1" applyFill="1" applyBorder="1" applyAlignment="1">
      <alignment horizontal="center" vertical="center"/>
    </xf>
    <xf numFmtId="169" fontId="33" fillId="2" borderId="68" xfId="0" applyNumberFormat="1" applyFont="1" applyFill="1" applyBorder="1" applyAlignment="1">
      <alignment horizontal="center" vertical="center"/>
    </xf>
    <xf numFmtId="173" fontId="33" fillId="2" borderId="114" xfId="0" applyNumberFormat="1" applyFont="1" applyFill="1" applyBorder="1" applyAlignment="1" applyProtection="1">
      <alignment horizontal="center" vertical="center"/>
      <protection locked="0"/>
    </xf>
    <xf numFmtId="173" fontId="33" fillId="2" borderId="0" xfId="0" applyNumberFormat="1" applyFont="1" applyFill="1" applyAlignment="1" applyProtection="1">
      <alignment horizontal="center" vertical="center"/>
      <protection locked="0"/>
    </xf>
    <xf numFmtId="173" fontId="33" fillId="2" borderId="10" xfId="0" applyNumberFormat="1" applyFont="1" applyFill="1" applyBorder="1" applyAlignment="1" applyProtection="1">
      <alignment horizontal="center" vertical="center"/>
      <protection locked="0"/>
    </xf>
    <xf numFmtId="167" fontId="33" fillId="2" borderId="114" xfId="0" applyNumberFormat="1" applyFont="1" applyFill="1" applyBorder="1" applyAlignment="1" applyProtection="1">
      <alignment horizontal="center" vertical="center"/>
      <protection locked="0"/>
    </xf>
    <xf numFmtId="167" fontId="33" fillId="2" borderId="0" xfId="0" applyNumberFormat="1" applyFont="1" applyFill="1" applyAlignment="1" applyProtection="1">
      <alignment horizontal="center" vertical="center"/>
      <protection locked="0"/>
    </xf>
    <xf numFmtId="167" fontId="33" fillId="2" borderId="10" xfId="0" applyNumberFormat="1" applyFont="1" applyFill="1" applyBorder="1" applyAlignment="1" applyProtection="1">
      <alignment horizontal="center" vertical="center"/>
      <protection locked="0"/>
    </xf>
    <xf numFmtId="0" fontId="0" fillId="0" borderId="395" xfId="0" applyBorder="1" applyAlignment="1">
      <alignment horizontal="center" vertical="center"/>
    </xf>
    <xf numFmtId="0" fontId="0" fillId="0" borderId="396" xfId="0" applyBorder="1" applyAlignment="1">
      <alignment horizontal="center" vertical="center"/>
    </xf>
    <xf numFmtId="0" fontId="0" fillId="0" borderId="402" xfId="0" applyBorder="1" applyAlignment="1">
      <alignment horizontal="center" vertical="center"/>
    </xf>
    <xf numFmtId="0" fontId="43" fillId="16" borderId="421" xfId="0" applyFont="1" applyFill="1" applyBorder="1" applyAlignment="1">
      <alignment horizontal="center"/>
    </xf>
    <xf numFmtId="0" fontId="43" fillId="16" borderId="422" xfId="0" applyFont="1" applyFill="1" applyBorder="1" applyAlignment="1">
      <alignment horizontal="center"/>
    </xf>
    <xf numFmtId="0" fontId="43" fillId="16" borderId="501" xfId="0" applyFont="1" applyFill="1" applyBorder="1" applyAlignment="1">
      <alignment horizontal="center"/>
    </xf>
    <xf numFmtId="0" fontId="43" fillId="16" borderId="502" xfId="0" applyFont="1" applyFill="1" applyBorder="1" applyAlignment="1">
      <alignment horizontal="center"/>
    </xf>
    <xf numFmtId="0" fontId="43" fillId="16" borderId="406" xfId="0" applyFont="1" applyFill="1" applyBorder="1" applyAlignment="1">
      <alignment horizontal="center"/>
    </xf>
    <xf numFmtId="0" fontId="43" fillId="16" borderId="423" xfId="0" applyFont="1" applyFill="1" applyBorder="1" applyAlignment="1">
      <alignment horizontal="center"/>
    </xf>
    <xf numFmtId="0" fontId="43" fillId="16" borderId="351" xfId="0" applyFont="1" applyFill="1" applyBorder="1" applyAlignment="1">
      <alignment horizontal="center"/>
    </xf>
    <xf numFmtId="0" fontId="43" fillId="16" borderId="424" xfId="0" applyFont="1" applyFill="1" applyBorder="1" applyAlignment="1">
      <alignment horizontal="center"/>
    </xf>
    <xf numFmtId="0" fontId="43" fillId="16" borderId="399" xfId="0" applyFont="1" applyFill="1" applyBorder="1" applyAlignment="1">
      <alignment horizontal="center"/>
    </xf>
    <xf numFmtId="0" fontId="43" fillId="16" borderId="4" xfId="0" applyFont="1" applyFill="1" applyBorder="1" applyAlignment="1">
      <alignment horizontal="center"/>
    </xf>
    <xf numFmtId="0" fontId="43" fillId="16" borderId="5" xfId="0" applyFont="1" applyFill="1" applyBorder="1" applyAlignment="1">
      <alignment horizontal="center"/>
    </xf>
    <xf numFmtId="0" fontId="43" fillId="16" borderId="6" xfId="0" applyFont="1" applyFill="1" applyBorder="1" applyAlignment="1">
      <alignment horizontal="center"/>
    </xf>
    <xf numFmtId="0" fontId="43" fillId="16" borderId="500" xfId="0" applyFont="1" applyFill="1" applyBorder="1" applyAlignment="1">
      <alignment horizontal="center"/>
    </xf>
    <xf numFmtId="0" fontId="43" fillId="16" borderId="407" xfId="0" applyFont="1" applyFill="1" applyBorder="1" applyAlignment="1">
      <alignment horizontal="center"/>
    </xf>
    <xf numFmtId="0" fontId="37" fillId="14" borderId="223" xfId="0" applyFont="1" applyFill="1" applyBorder="1" applyAlignment="1">
      <alignment horizontal="center" vertical="center" wrapText="1"/>
    </xf>
    <xf numFmtId="0" fontId="37" fillId="14" borderId="58" xfId="0" applyFont="1" applyFill="1" applyBorder="1" applyAlignment="1">
      <alignment horizontal="center" vertical="center" wrapText="1"/>
    </xf>
    <xf numFmtId="0" fontId="31" fillId="16" borderId="144" xfId="0" applyFont="1" applyFill="1" applyBorder="1" applyAlignment="1">
      <alignment horizontal="center" vertical="center"/>
    </xf>
    <xf numFmtId="0" fontId="32" fillId="16" borderId="86" xfId="0" applyFont="1" applyFill="1" applyBorder="1" applyAlignment="1">
      <alignment horizontal="center" vertical="center" wrapText="1"/>
    </xf>
    <xf numFmtId="0" fontId="32" fillId="16" borderId="74" xfId="0" applyFont="1" applyFill="1" applyBorder="1" applyAlignment="1">
      <alignment horizontal="center" vertical="center" wrapText="1"/>
    </xf>
    <xf numFmtId="0" fontId="32" fillId="16" borderId="87" xfId="0" applyFont="1" applyFill="1" applyBorder="1" applyAlignment="1">
      <alignment horizontal="center" vertical="center" wrapText="1"/>
    </xf>
    <xf numFmtId="0" fontId="32" fillId="16" borderId="88" xfId="0" applyFont="1" applyFill="1" applyBorder="1" applyAlignment="1">
      <alignment horizontal="center" vertical="center" wrapText="1"/>
    </xf>
    <xf numFmtId="0" fontId="33" fillId="0" borderId="81" xfId="0" applyFont="1" applyBorder="1" applyAlignment="1" applyProtection="1">
      <alignment horizontal="center" vertical="center"/>
      <protection locked="0"/>
    </xf>
    <xf numFmtId="0" fontId="33" fillId="0" borderId="76" xfId="0" applyFont="1" applyBorder="1" applyAlignment="1" applyProtection="1">
      <alignment horizontal="center" vertical="center"/>
      <protection locked="0"/>
    </xf>
    <xf numFmtId="0" fontId="33" fillId="0" borderId="77" xfId="0" applyFont="1" applyBorder="1" applyAlignment="1" applyProtection="1">
      <alignment horizontal="center" vertical="center"/>
      <protection locked="0"/>
    </xf>
    <xf numFmtId="0" fontId="33" fillId="0" borderId="497" xfId="0" applyFont="1" applyBorder="1" applyAlignment="1" applyProtection="1">
      <alignment horizontal="center" vertical="center"/>
      <protection locked="0"/>
    </xf>
    <xf numFmtId="0" fontId="33" fillId="0" borderId="498" xfId="0" applyFont="1" applyBorder="1" applyAlignment="1" applyProtection="1">
      <alignment horizontal="center" vertical="center"/>
      <protection locked="0"/>
    </xf>
    <xf numFmtId="0" fontId="33" fillId="0" borderId="499" xfId="0" applyFont="1" applyBorder="1" applyAlignment="1" applyProtection="1">
      <alignment horizontal="center" vertical="center"/>
      <protection locked="0"/>
    </xf>
    <xf numFmtId="0" fontId="32" fillId="16" borderId="91" xfId="0" applyFont="1" applyFill="1" applyBorder="1" applyAlignment="1">
      <alignment horizontal="center" vertical="center" wrapText="1"/>
    </xf>
    <xf numFmtId="0" fontId="32" fillId="16" borderId="82" xfId="0" applyFont="1" applyFill="1" applyBorder="1" applyAlignment="1">
      <alignment horizontal="center" vertical="center" wrapText="1"/>
    </xf>
    <xf numFmtId="0" fontId="33" fillId="0" borderId="81" xfId="0" applyFont="1" applyBorder="1" applyAlignment="1" applyProtection="1">
      <alignment horizontal="center" vertical="center" wrapText="1"/>
      <protection locked="0"/>
    </xf>
    <xf numFmtId="0" fontId="33" fillId="0" borderId="76" xfId="0" applyFont="1" applyBorder="1" applyAlignment="1" applyProtection="1">
      <alignment horizontal="center" vertical="center" wrapText="1"/>
      <protection locked="0"/>
    </xf>
    <xf numFmtId="0" fontId="33" fillId="0" borderId="77" xfId="0" applyFont="1" applyBorder="1" applyAlignment="1" applyProtection="1">
      <alignment horizontal="center" vertical="center" wrapText="1"/>
      <protection locked="0"/>
    </xf>
    <xf numFmtId="0" fontId="59" fillId="25" borderId="467" xfId="0" applyFont="1" applyFill="1" applyBorder="1" applyAlignment="1">
      <alignment horizontal="center" vertical="center" wrapText="1"/>
    </xf>
    <xf numFmtId="0" fontId="59" fillId="25" borderId="349" xfId="0" applyFont="1" applyFill="1" applyBorder="1" applyAlignment="1">
      <alignment horizontal="center" vertical="center" wrapText="1"/>
    </xf>
    <xf numFmtId="15" fontId="31" fillId="18" borderId="0" xfId="0" applyNumberFormat="1" applyFont="1" applyFill="1" applyAlignment="1">
      <alignment horizontal="center" vertical="center"/>
    </xf>
    <xf numFmtId="0" fontId="98" fillId="2" borderId="0" xfId="11" applyFont="1" applyFill="1" applyAlignment="1">
      <alignment horizontal="left" vertical="center" wrapText="1"/>
    </xf>
    <xf numFmtId="0" fontId="98" fillId="2" borderId="0" xfId="11" applyFont="1" applyFill="1" applyAlignment="1">
      <alignment vertical="center" wrapText="1"/>
    </xf>
    <xf numFmtId="0" fontId="97" fillId="2" borderId="0" xfId="0" applyFont="1" applyFill="1" applyAlignment="1">
      <alignment horizontal="left" vertical="center" wrapText="1"/>
    </xf>
    <xf numFmtId="0" fontId="118" fillId="2" borderId="0" xfId="11" applyFont="1" applyFill="1" applyAlignment="1">
      <alignment horizontal="center"/>
    </xf>
    <xf numFmtId="0" fontId="98" fillId="2" borderId="0" xfId="11" applyFont="1" applyFill="1" applyAlignment="1">
      <alignment horizontal="left" vertical="top" wrapText="1"/>
    </xf>
    <xf numFmtId="0" fontId="110" fillId="2" borderId="511" xfId="0" applyFont="1" applyFill="1" applyBorder="1" applyAlignment="1">
      <alignment horizontal="left" vertical="center" wrapText="1"/>
    </xf>
    <xf numFmtId="0" fontId="110" fillId="2" borderId="511" xfId="0" applyFont="1" applyFill="1" applyBorder="1" applyAlignment="1">
      <alignment horizontal="left" vertical="center"/>
    </xf>
    <xf numFmtId="0" fontId="119" fillId="24" borderId="356" xfId="0" applyFont="1" applyFill="1" applyBorder="1" applyAlignment="1">
      <alignment horizontal="right" vertical="center" wrapText="1"/>
    </xf>
    <xf numFmtId="0" fontId="119" fillId="24" borderId="354" xfId="0" applyFont="1" applyFill="1" applyBorder="1" applyAlignment="1">
      <alignment horizontal="right" vertical="center" wrapText="1"/>
    </xf>
    <xf numFmtId="0" fontId="107" fillId="11" borderId="354" xfId="0" applyFont="1" applyFill="1" applyBorder="1" applyAlignment="1" applyProtection="1">
      <alignment horizontal="left" vertical="center" wrapText="1"/>
      <protection locked="0"/>
    </xf>
    <xf numFmtId="0" fontId="107" fillId="11" borderId="355" xfId="0" applyFont="1" applyFill="1" applyBorder="1" applyAlignment="1" applyProtection="1">
      <alignment horizontal="left" vertical="center" wrapText="1"/>
      <protection locked="0"/>
    </xf>
    <xf numFmtId="0" fontId="111" fillId="2" borderId="3" xfId="11" applyFont="1" applyFill="1" applyBorder="1" applyAlignment="1">
      <alignment horizontal="left" vertical="center" wrapText="1"/>
    </xf>
    <xf numFmtId="0" fontId="111" fillId="2" borderId="3" xfId="11" applyFont="1" applyFill="1" applyBorder="1" applyAlignment="1">
      <alignment vertical="center" wrapText="1"/>
    </xf>
    <xf numFmtId="0" fontId="111" fillId="2" borderId="0" xfId="11" applyFont="1" applyFill="1" applyAlignment="1">
      <alignment horizontal="center" vertical="top"/>
    </xf>
    <xf numFmtId="0" fontId="120" fillId="24" borderId="356" xfId="0" applyFont="1" applyFill="1" applyBorder="1" applyAlignment="1">
      <alignment horizontal="center" vertical="center" wrapText="1"/>
    </xf>
    <xf numFmtId="0" fontId="120" fillId="24" borderId="354" xfId="0" applyFont="1" applyFill="1" applyBorder="1" applyAlignment="1">
      <alignment horizontal="center" vertical="center" wrapText="1"/>
    </xf>
    <xf numFmtId="0" fontId="120" fillId="24" borderId="355" xfId="0" applyFont="1" applyFill="1" applyBorder="1" applyAlignment="1">
      <alignment horizontal="center" vertical="center" wrapText="1"/>
    </xf>
    <xf numFmtId="166" fontId="120" fillId="24" borderId="356" xfId="2" applyNumberFormat="1" applyFont="1" applyFill="1" applyBorder="1" applyAlignment="1" applyProtection="1">
      <alignment horizontal="center" vertical="distributed" wrapText="1"/>
    </xf>
    <xf numFmtId="166" fontId="121" fillId="24" borderId="354" xfId="0" applyNumberFormat="1" applyFont="1" applyFill="1" applyBorder="1" applyAlignment="1">
      <alignment horizontal="center" vertical="distributed" wrapText="1"/>
    </xf>
    <xf numFmtId="166" fontId="121" fillId="24" borderId="355" xfId="0" applyNumberFormat="1" applyFont="1" applyFill="1" applyBorder="1" applyAlignment="1">
      <alignment horizontal="center" vertical="distributed" wrapText="1"/>
    </xf>
    <xf numFmtId="0" fontId="111" fillId="2" borderId="546" xfId="11" applyFont="1" applyFill="1" applyBorder="1" applyAlignment="1">
      <alignment horizontal="left" vertical="center" wrapText="1"/>
    </xf>
    <xf numFmtId="0" fontId="111" fillId="2" borderId="546" xfId="11" applyFont="1" applyFill="1" applyBorder="1" applyAlignment="1">
      <alignment horizontal="left" vertical="top" wrapText="1"/>
    </xf>
    <xf numFmtId="0" fontId="111" fillId="2" borderId="546" xfId="11" applyFont="1" applyFill="1" applyBorder="1" applyAlignment="1">
      <alignment vertical="center" wrapText="1"/>
    </xf>
    <xf numFmtId="0" fontId="97" fillId="13" borderId="348" xfId="0" applyFont="1" applyFill="1" applyBorder="1" applyAlignment="1">
      <alignment horizontal="center" vertical="center"/>
    </xf>
    <xf numFmtId="0" fontId="97" fillId="0" borderId="349" xfId="0" applyFont="1" applyBorder="1" applyAlignment="1">
      <alignment horizontal="center" vertical="center"/>
    </xf>
    <xf numFmtId="0" fontId="97" fillId="0" borderId="350" xfId="0" applyFont="1" applyBorder="1" applyAlignment="1">
      <alignment vertical="center"/>
    </xf>
    <xf numFmtId="2" fontId="97" fillId="2" borderId="64" xfId="0" applyNumberFormat="1" applyFont="1" applyFill="1" applyBorder="1" applyAlignment="1">
      <alignment horizontal="right" vertical="center"/>
    </xf>
    <xf numFmtId="2" fontId="97" fillId="2" borderId="0" xfId="0" applyNumberFormat="1" applyFont="1" applyFill="1" applyAlignment="1">
      <alignment horizontal="right" vertical="center"/>
    </xf>
    <xf numFmtId="2" fontId="97" fillId="2" borderId="348" xfId="0" applyNumberFormat="1" applyFont="1" applyFill="1" applyBorder="1" applyAlignment="1">
      <alignment horizontal="right" vertical="center"/>
    </xf>
    <xf numFmtId="2" fontId="97" fillId="2" borderId="349" xfId="0" applyNumberFormat="1" applyFont="1" applyFill="1" applyBorder="1" applyAlignment="1">
      <alignment horizontal="right" vertical="center"/>
    </xf>
    <xf numFmtId="2" fontId="97" fillId="2" borderId="404" xfId="0" applyNumberFormat="1" applyFont="1" applyFill="1" applyBorder="1" applyAlignment="1">
      <alignment horizontal="left" vertical="center"/>
    </xf>
    <xf numFmtId="2" fontId="97" fillId="2" borderId="10" xfId="0" applyNumberFormat="1" applyFont="1" applyFill="1" applyBorder="1" applyAlignment="1">
      <alignment horizontal="left" vertical="center"/>
    </xf>
    <xf numFmtId="2" fontId="97" fillId="2" borderId="405" xfId="0" applyNumberFormat="1" applyFont="1" applyFill="1" applyBorder="1" applyAlignment="1">
      <alignment horizontal="left" vertical="center"/>
    </xf>
    <xf numFmtId="0" fontId="101" fillId="2" borderId="546" xfId="0" applyFont="1" applyFill="1" applyBorder="1" applyAlignment="1">
      <alignment horizontal="left" vertical="center" wrapText="1"/>
    </xf>
    <xf numFmtId="0" fontId="109" fillId="38" borderId="223" xfId="0" applyFont="1" applyFill="1" applyBorder="1" applyAlignment="1">
      <alignment horizontal="center" vertical="center"/>
    </xf>
    <xf numFmtId="0" fontId="109" fillId="38" borderId="57" xfId="0" applyFont="1" applyFill="1" applyBorder="1" applyAlignment="1">
      <alignment horizontal="center" vertical="center"/>
    </xf>
    <xf numFmtId="0" fontId="109" fillId="38" borderId="58" xfId="0" applyFont="1" applyFill="1" applyBorder="1" applyAlignment="1">
      <alignment vertical="center"/>
    </xf>
    <xf numFmtId="0" fontId="109" fillId="38" borderId="356" xfId="0" applyFont="1" applyFill="1" applyBorder="1" applyAlignment="1">
      <alignment horizontal="center" vertical="center"/>
    </xf>
    <xf numFmtId="0" fontId="109" fillId="38" borderId="354" xfId="0" applyFont="1" applyFill="1" applyBorder="1" applyAlignment="1">
      <alignment horizontal="center" vertical="center"/>
    </xf>
    <xf numFmtId="0" fontId="109" fillId="38" borderId="357" xfId="0" applyFont="1" applyFill="1" applyBorder="1" applyAlignment="1">
      <alignment horizontal="center" vertical="center"/>
    </xf>
    <xf numFmtId="0" fontId="109" fillId="38" borderId="84" xfId="0" applyFont="1" applyFill="1" applyBorder="1" applyAlignment="1">
      <alignment horizontal="center" vertical="center"/>
    </xf>
    <xf numFmtId="0" fontId="109" fillId="38" borderId="403" xfId="0" applyFont="1" applyFill="1" applyBorder="1" applyAlignment="1">
      <alignment horizontal="center" vertical="center"/>
    </xf>
    <xf numFmtId="0" fontId="109" fillId="38" borderId="511" xfId="0" applyFont="1" applyFill="1" applyBorder="1" applyAlignment="1">
      <alignment horizontal="center" vertical="center"/>
    </xf>
    <xf numFmtId="0" fontId="111" fillId="2" borderId="393" xfId="11" applyFont="1" applyFill="1" applyBorder="1" applyAlignment="1">
      <alignment horizontal="left" vertical="center" wrapText="1"/>
    </xf>
    <xf numFmtId="0" fontId="109" fillId="38" borderId="84" xfId="0" applyFont="1" applyFill="1" applyBorder="1" applyAlignment="1">
      <alignment horizontal="center" vertical="center" wrapText="1"/>
    </xf>
    <xf numFmtId="0" fontId="109" fillId="38" borderId="11" xfId="0" applyFont="1" applyFill="1" applyBorder="1" applyAlignment="1">
      <alignment horizontal="center" vertical="center" wrapText="1"/>
    </xf>
    <xf numFmtId="0" fontId="109" fillId="38" borderId="500" xfId="0" applyFont="1" applyFill="1" applyBorder="1" applyAlignment="1">
      <alignment horizontal="center" vertical="center" wrapText="1"/>
    </xf>
    <xf numFmtId="0" fontId="109" fillId="38" borderId="499" xfId="0" applyFont="1" applyFill="1" applyBorder="1" applyAlignment="1">
      <alignment horizontal="center" vertical="center" wrapText="1"/>
    </xf>
    <xf numFmtId="0" fontId="102" fillId="16" borderId="397" xfId="0" applyFont="1" applyFill="1" applyBorder="1" applyAlignment="1">
      <alignment horizontal="center" vertical="center"/>
    </xf>
    <xf numFmtId="0" fontId="102" fillId="16" borderId="398" xfId="0" applyFont="1" applyFill="1" applyBorder="1" applyAlignment="1">
      <alignment horizontal="center" vertical="center"/>
    </xf>
    <xf numFmtId="0" fontId="104" fillId="0" borderId="399" xfId="0" applyFont="1" applyBorder="1" applyAlignment="1">
      <alignment horizontal="center" vertical="center" wrapText="1"/>
    </xf>
    <xf numFmtId="0" fontId="104" fillId="0" borderId="3" xfId="0" applyFont="1" applyBorder="1" applyAlignment="1">
      <alignment horizontal="center" vertical="center" wrapText="1"/>
    </xf>
    <xf numFmtId="0" fontId="104" fillId="0" borderId="4" xfId="0" applyFont="1" applyBorder="1" applyAlignment="1">
      <alignment horizontal="center" vertical="center" wrapText="1"/>
    </xf>
    <xf numFmtId="0" fontId="104" fillId="0" borderId="12" xfId="0" applyFont="1" applyBorder="1" applyAlignment="1">
      <alignment horizontal="left" vertical="center" wrapText="1"/>
    </xf>
    <xf numFmtId="0" fontId="104" fillId="0" borderId="3" xfId="0" applyFont="1" applyBorder="1" applyAlignment="1">
      <alignment horizontal="left" vertical="center" wrapText="1"/>
    </xf>
    <xf numFmtId="0" fontId="104" fillId="0" borderId="4" xfId="0" applyFont="1" applyBorder="1" applyAlignment="1">
      <alignment horizontal="left" vertical="center" wrapText="1"/>
    </xf>
    <xf numFmtId="0" fontId="105" fillId="0" borderId="400" xfId="0" applyFont="1" applyBorder="1" applyAlignment="1">
      <alignment horizontal="center" vertical="center"/>
    </xf>
    <xf numFmtId="0" fontId="105" fillId="0" borderId="401" xfId="0" applyFont="1" applyBorder="1" applyAlignment="1">
      <alignment horizontal="center" vertical="center"/>
    </xf>
    <xf numFmtId="0" fontId="101" fillId="2" borderId="354" xfId="0" applyFont="1" applyFill="1" applyBorder="1" applyAlignment="1">
      <alignment horizontal="center"/>
    </xf>
    <xf numFmtId="0" fontId="101" fillId="2" borderId="349" xfId="0" applyFont="1" applyFill="1" applyBorder="1" applyAlignment="1">
      <alignment horizontal="center"/>
    </xf>
    <xf numFmtId="0" fontId="105" fillId="24" borderId="393" xfId="0" applyFont="1" applyFill="1" applyBorder="1" applyAlignment="1">
      <alignment horizontal="center" vertical="center"/>
    </xf>
    <xf numFmtId="0" fontId="105" fillId="24" borderId="6" xfId="0" applyFont="1" applyFill="1" applyBorder="1" applyAlignment="1">
      <alignment horizontal="center" vertical="center"/>
    </xf>
    <xf numFmtId="0" fontId="105" fillId="24" borderId="1" xfId="0" applyFont="1" applyFill="1" applyBorder="1" applyAlignment="1">
      <alignment horizontal="center" vertical="center"/>
    </xf>
    <xf numFmtId="0" fontId="105" fillId="24" borderId="7" xfId="0" applyFont="1" applyFill="1" applyBorder="1" applyAlignment="1">
      <alignment horizontal="center" vertical="center"/>
    </xf>
    <xf numFmtId="0" fontId="106" fillId="16" borderId="395" xfId="0" applyFont="1" applyFill="1" applyBorder="1" applyAlignment="1">
      <alignment horizontal="center" vertical="center" textRotation="90"/>
    </xf>
    <xf numFmtId="0" fontId="106" fillId="16" borderId="396" xfId="0" applyFont="1" applyFill="1" applyBorder="1" applyAlignment="1">
      <alignment horizontal="center" vertical="center" textRotation="90"/>
    </xf>
    <xf numFmtId="0" fontId="106" fillId="16" borderId="402" xfId="0" applyFont="1" applyFill="1" applyBorder="1" applyAlignment="1">
      <alignment horizontal="center" vertical="center" textRotation="90"/>
    </xf>
    <xf numFmtId="10" fontId="105" fillId="0" borderId="223" xfId="0" applyNumberFormat="1" applyFont="1" applyBorder="1" applyAlignment="1">
      <alignment horizontal="center" vertical="center"/>
    </xf>
    <xf numFmtId="10" fontId="105" fillId="0" borderId="58" xfId="0" applyNumberFormat="1" applyFont="1" applyBorder="1" applyAlignment="1">
      <alignment horizontal="center" vertical="center"/>
    </xf>
    <xf numFmtId="10" fontId="105" fillId="0" borderId="64" xfId="0" applyNumberFormat="1" applyFont="1" applyBorder="1" applyAlignment="1">
      <alignment horizontal="center" vertical="center"/>
    </xf>
    <xf numFmtId="10" fontId="105" fillId="0" borderId="63" xfId="0" applyNumberFormat="1" applyFont="1" applyBorder="1" applyAlignment="1">
      <alignment horizontal="center" vertical="center"/>
    </xf>
    <xf numFmtId="10" fontId="105" fillId="0" borderId="348" xfId="0" applyNumberFormat="1" applyFont="1" applyBorder="1" applyAlignment="1">
      <alignment horizontal="center" vertical="center"/>
    </xf>
    <xf numFmtId="10" fontId="105" fillId="0" borderId="350" xfId="0" applyNumberFormat="1" applyFont="1" applyBorder="1" applyAlignment="1">
      <alignment horizontal="center" vertical="center"/>
    </xf>
    <xf numFmtId="0" fontId="102" fillId="16" borderId="346" xfId="0" applyFont="1" applyFill="1" applyBorder="1" applyAlignment="1">
      <alignment horizontal="center" vertical="center"/>
    </xf>
    <xf numFmtId="0" fontId="102" fillId="16" borderId="498" xfId="0" applyFont="1" applyFill="1" applyBorder="1" applyAlignment="1">
      <alignment horizontal="center" vertical="center"/>
    </xf>
    <xf numFmtId="0" fontId="104" fillId="0" borderId="501" xfId="0" applyFont="1" applyBorder="1" applyAlignment="1">
      <alignment horizontal="center" vertical="center" wrapText="1"/>
    </xf>
    <xf numFmtId="0" fontId="104" fillId="0" borderId="511" xfId="0" applyFont="1" applyBorder="1" applyAlignment="1">
      <alignment horizontal="center" vertical="center" wrapText="1"/>
    </xf>
    <xf numFmtId="0" fontId="104" fillId="0" borderId="502" xfId="0" applyFont="1" applyBorder="1" applyAlignment="1">
      <alignment horizontal="center" vertical="center" wrapText="1"/>
    </xf>
    <xf numFmtId="0" fontId="104" fillId="0" borderId="499" xfId="0" applyFont="1" applyBorder="1" applyAlignment="1">
      <alignment horizontal="left" vertical="center" wrapText="1"/>
    </xf>
    <xf numFmtId="0" fontId="104" fillId="0" borderId="511" xfId="0" applyFont="1" applyBorder="1" applyAlignment="1">
      <alignment horizontal="left" vertical="center" wrapText="1"/>
    </xf>
    <xf numFmtId="0" fontId="104" fillId="0" borderId="502" xfId="0" applyFont="1" applyBorder="1" applyAlignment="1">
      <alignment horizontal="left" vertical="center" wrapText="1"/>
    </xf>
    <xf numFmtId="0" fontId="105" fillId="0" borderId="347" xfId="0" applyFont="1" applyBorder="1" applyAlignment="1">
      <alignment horizontal="center" vertical="center"/>
    </xf>
    <xf numFmtId="0" fontId="105" fillId="0" borderId="536" xfId="0" applyFont="1" applyBorder="1" applyAlignment="1">
      <alignment horizontal="center" vertical="center"/>
    </xf>
    <xf numFmtId="2" fontId="105" fillId="0" borderId="347" xfId="0" applyNumberFormat="1" applyFont="1" applyBorder="1" applyAlignment="1">
      <alignment horizontal="center" vertical="center"/>
    </xf>
    <xf numFmtId="2" fontId="105" fillId="0" borderId="536" xfId="0" applyNumberFormat="1" applyFont="1" applyBorder="1" applyAlignment="1">
      <alignment horizontal="center" vertical="center"/>
    </xf>
    <xf numFmtId="0" fontId="103" fillId="2" borderId="0" xfId="0" applyFont="1" applyFill="1" applyAlignment="1">
      <alignment horizontal="center" vertical="top"/>
    </xf>
    <xf numFmtId="0" fontId="102" fillId="16" borderId="356" xfId="0" applyFont="1" applyFill="1" applyBorder="1" applyAlignment="1">
      <alignment horizontal="center" vertical="center"/>
    </xf>
    <xf numFmtId="0" fontId="102" fillId="16" borderId="354" xfId="0" applyFont="1" applyFill="1" applyBorder="1" applyAlignment="1">
      <alignment horizontal="center" vertical="center"/>
    </xf>
    <xf numFmtId="0" fontId="102" fillId="16" borderId="355" xfId="0" applyFont="1" applyFill="1" applyBorder="1" applyAlignment="1">
      <alignment horizontal="center" vertical="center"/>
    </xf>
    <xf numFmtId="0" fontId="103" fillId="0" borderId="356" xfId="0" applyFont="1" applyBorder="1" applyAlignment="1" applyProtection="1">
      <alignment horizontal="center" vertical="center" wrapText="1"/>
      <protection locked="0"/>
    </xf>
    <xf numFmtId="0" fontId="103" fillId="0" borderId="354" xfId="0" applyFont="1" applyBorder="1" applyAlignment="1" applyProtection="1">
      <alignment horizontal="center" vertical="center" wrapText="1"/>
      <protection locked="0"/>
    </xf>
    <xf numFmtId="0" fontId="103" fillId="0" borderId="355" xfId="0" applyFont="1" applyBorder="1" applyAlignment="1" applyProtection="1">
      <alignment horizontal="center" vertical="center" wrapText="1"/>
      <protection locked="0"/>
    </xf>
    <xf numFmtId="0" fontId="102" fillId="16" borderId="356" xfId="0" applyFont="1" applyFill="1" applyBorder="1" applyAlignment="1">
      <alignment horizontal="center" vertical="center" wrapText="1"/>
    </xf>
    <xf numFmtId="0" fontId="102" fillId="16" borderId="354" xfId="0" applyFont="1" applyFill="1" applyBorder="1" applyAlignment="1">
      <alignment horizontal="center" vertical="center" wrapText="1"/>
    </xf>
    <xf numFmtId="0" fontId="102" fillId="16" borderId="355" xfId="0" applyFont="1" applyFill="1" applyBorder="1" applyAlignment="1">
      <alignment horizontal="center" vertical="center" wrapText="1"/>
    </xf>
    <xf numFmtId="0" fontId="101" fillId="2" borderId="57" xfId="0" applyFont="1" applyFill="1" applyBorder="1" applyAlignment="1">
      <alignment horizontal="center"/>
    </xf>
    <xf numFmtId="0" fontId="99" fillId="16" borderId="223" xfId="0" applyFont="1" applyFill="1" applyBorder="1" applyAlignment="1">
      <alignment horizontal="center" vertical="center" wrapText="1"/>
    </xf>
    <xf numFmtId="0" fontId="99" fillId="16" borderId="57" xfId="0" applyFont="1" applyFill="1" applyBorder="1" applyAlignment="1">
      <alignment horizontal="center" vertical="center" wrapText="1"/>
    </xf>
    <xf numFmtId="0" fontId="100" fillId="16" borderId="57" xfId="0" applyFont="1" applyFill="1" applyBorder="1" applyAlignment="1">
      <alignment horizontal="center" vertical="center" wrapText="1"/>
    </xf>
    <xf numFmtId="0" fontId="100" fillId="16" borderId="57" xfId="0" applyFont="1" applyFill="1" applyBorder="1" applyAlignment="1">
      <alignment horizontal="center" vertical="center"/>
    </xf>
    <xf numFmtId="0" fontId="100" fillId="16" borderId="58" xfId="0" applyFont="1" applyFill="1" applyBorder="1" applyAlignment="1">
      <alignment horizontal="center" vertical="center"/>
    </xf>
    <xf numFmtId="0" fontId="100" fillId="16" borderId="64" xfId="0" applyFont="1" applyFill="1" applyBorder="1" applyAlignment="1">
      <alignment horizontal="center" vertical="center" wrapText="1"/>
    </xf>
    <xf numFmtId="0" fontId="100" fillId="16" borderId="0" xfId="0" applyFont="1" applyFill="1" applyAlignment="1">
      <alignment horizontal="center" vertical="center" wrapText="1"/>
    </xf>
    <xf numFmtId="0" fontId="100" fillId="16" borderId="0" xfId="0" applyFont="1" applyFill="1" applyAlignment="1">
      <alignment horizontal="center" vertical="center"/>
    </xf>
    <xf numFmtId="0" fontId="100" fillId="16" borderId="63" xfId="0" applyFont="1" applyFill="1" applyBorder="1" applyAlignment="1">
      <alignment horizontal="center" vertical="center"/>
    </xf>
    <xf numFmtId="0" fontId="100" fillId="16" borderId="348" xfId="0" applyFont="1" applyFill="1" applyBorder="1" applyAlignment="1">
      <alignment horizontal="center" vertical="center" wrapText="1"/>
    </xf>
    <xf numFmtId="0" fontId="100" fillId="16" borderId="349" xfId="0" applyFont="1" applyFill="1" applyBorder="1" applyAlignment="1">
      <alignment horizontal="center" vertical="center" wrapText="1"/>
    </xf>
    <xf numFmtId="0" fontId="100" fillId="16" borderId="349" xfId="0" applyFont="1" applyFill="1" applyBorder="1" applyAlignment="1">
      <alignment horizontal="center" vertical="center"/>
    </xf>
    <xf numFmtId="0" fontId="100" fillId="16" borderId="350" xfId="0" applyFont="1" applyFill="1" applyBorder="1" applyAlignment="1">
      <alignment horizontal="center" vertical="center"/>
    </xf>
    <xf numFmtId="0" fontId="101" fillId="2" borderId="57" xfId="0" applyFont="1" applyFill="1" applyBorder="1" applyAlignment="1">
      <alignment vertical="center"/>
    </xf>
    <xf numFmtId="0" fontId="103" fillId="0" borderId="356" xfId="0" applyFont="1" applyBorder="1" applyAlignment="1" applyProtection="1">
      <alignment horizontal="center" vertical="center"/>
      <protection locked="0"/>
    </xf>
    <xf numFmtId="0" fontId="103" fillId="0" borderId="354" xfId="0" applyFont="1" applyBorder="1" applyAlignment="1" applyProtection="1">
      <alignment horizontal="center" vertical="center"/>
      <protection locked="0"/>
    </xf>
    <xf numFmtId="0" fontId="103" fillId="0" borderId="355" xfId="0" applyFont="1" applyBorder="1" applyAlignment="1" applyProtection="1">
      <alignment horizontal="center" vertical="center"/>
      <protection locked="0"/>
    </xf>
    <xf numFmtId="1" fontId="103" fillId="0" borderId="356" xfId="1" applyNumberFormat="1" applyFont="1" applyBorder="1" applyAlignment="1" applyProtection="1">
      <alignment horizontal="center" vertical="center" wrapText="1"/>
      <protection locked="0"/>
    </xf>
    <xf numFmtId="1" fontId="103" fillId="0" borderId="354" xfId="1" applyNumberFormat="1" applyFont="1" applyBorder="1" applyAlignment="1" applyProtection="1">
      <alignment horizontal="center" vertical="center" wrapText="1"/>
      <protection locked="0"/>
    </xf>
    <xf numFmtId="1" fontId="103" fillId="0" borderId="355" xfId="1" applyNumberFormat="1" applyFont="1" applyBorder="1" applyAlignment="1" applyProtection="1">
      <alignment horizontal="center" vertical="center" wrapText="1"/>
      <protection locked="0"/>
    </xf>
    <xf numFmtId="183" fontId="103" fillId="0" borderId="356" xfId="0" applyNumberFormat="1" applyFont="1" applyBorder="1" applyAlignment="1" applyProtection="1">
      <alignment horizontal="center" vertical="center"/>
      <protection locked="0"/>
    </xf>
    <xf numFmtId="183" fontId="103" fillId="0" borderId="354" xfId="0" applyNumberFormat="1" applyFont="1" applyBorder="1" applyAlignment="1" applyProtection="1">
      <alignment horizontal="center" vertical="center"/>
      <protection locked="0"/>
    </xf>
    <xf numFmtId="183" fontId="103" fillId="0" borderId="355" xfId="0" applyNumberFormat="1" applyFont="1" applyBorder="1" applyAlignment="1" applyProtection="1">
      <alignment horizontal="center" vertical="center"/>
      <protection locked="0"/>
    </xf>
    <xf numFmtId="0" fontId="102" fillId="16" borderId="392" xfId="0" applyFont="1" applyFill="1" applyBorder="1" applyAlignment="1">
      <alignment horizontal="center" vertical="center"/>
    </xf>
    <xf numFmtId="0" fontId="102" fillId="16" borderId="1" xfId="0" applyFont="1" applyFill="1" applyBorder="1" applyAlignment="1">
      <alignment horizontal="center" vertical="center"/>
    </xf>
    <xf numFmtId="0" fontId="104" fillId="0" borderId="5" xfId="0" applyFont="1" applyBorder="1" applyAlignment="1">
      <alignment horizontal="center" vertical="center" wrapText="1"/>
    </xf>
    <xf numFmtId="0" fontId="104" fillId="0" borderId="393" xfId="0" applyFont="1" applyBorder="1" applyAlignment="1">
      <alignment horizontal="center" vertical="center" wrapText="1"/>
    </xf>
    <xf numFmtId="0" fontId="104" fillId="0" borderId="394" xfId="0" applyFont="1" applyBorder="1" applyAlignment="1">
      <alignment horizontal="center" vertical="center" wrapText="1"/>
    </xf>
    <xf numFmtId="0" fontId="104" fillId="0" borderId="7" xfId="0" applyFont="1" applyBorder="1" applyAlignment="1">
      <alignment horizontal="left" vertical="center" wrapText="1"/>
    </xf>
    <xf numFmtId="0" fontId="104" fillId="0" borderId="393" xfId="0" applyFont="1" applyBorder="1" applyAlignment="1">
      <alignment horizontal="left" vertical="center" wrapText="1"/>
    </xf>
    <xf numFmtId="0" fontId="104" fillId="0" borderId="394" xfId="0" applyFont="1" applyBorder="1" applyAlignment="1">
      <alignment horizontal="left" vertical="center" wrapText="1"/>
    </xf>
    <xf numFmtId="0" fontId="105" fillId="0" borderId="2" xfId="0" applyFont="1" applyBorder="1" applyAlignment="1">
      <alignment horizontal="center" vertical="center"/>
    </xf>
    <xf numFmtId="0" fontId="105" fillId="0" borderId="46" xfId="0" applyFont="1" applyBorder="1" applyAlignment="1">
      <alignment horizontal="center" vertical="center"/>
    </xf>
    <xf numFmtId="0" fontId="60" fillId="11" borderId="560" xfId="0" applyFont="1" applyFill="1" applyBorder="1" applyAlignment="1">
      <alignment horizontal="center" vertical="center"/>
    </xf>
    <xf numFmtId="0" fontId="60" fillId="11" borderId="561" xfId="0" applyFont="1" applyFill="1" applyBorder="1" applyAlignment="1">
      <alignment horizontal="center" vertical="center"/>
    </xf>
    <xf numFmtId="0" fontId="60" fillId="11" borderId="562" xfId="0" applyFont="1" applyFill="1" applyBorder="1" applyAlignment="1">
      <alignment horizontal="center" vertical="center"/>
    </xf>
    <xf numFmtId="0" fontId="35" fillId="16" borderId="72" xfId="0" applyFont="1" applyFill="1" applyBorder="1" applyAlignment="1">
      <alignment horizontal="center" vertical="center"/>
    </xf>
    <xf numFmtId="0" fontId="35" fillId="16" borderId="73" xfId="0" applyFont="1" applyFill="1" applyBorder="1" applyAlignment="1">
      <alignment horizontal="center" vertical="center"/>
    </xf>
    <xf numFmtId="0" fontId="35" fillId="16" borderId="74" xfId="0" applyFont="1" applyFill="1" applyBorder="1" applyAlignment="1">
      <alignment horizontal="center" vertical="center"/>
    </xf>
    <xf numFmtId="0" fontId="22" fillId="16" borderId="91" xfId="0" applyFont="1" applyFill="1" applyBorder="1" applyAlignment="1">
      <alignment horizontal="center" vertical="center"/>
    </xf>
    <xf numFmtId="0" fontId="22" fillId="16" borderId="143" xfId="0" applyFont="1" applyFill="1" applyBorder="1" applyAlignment="1">
      <alignment horizontal="center" vertical="center"/>
    </xf>
    <xf numFmtId="0" fontId="22" fillId="16" borderId="129" xfId="0" applyFont="1" applyFill="1" applyBorder="1" applyAlignment="1">
      <alignment horizontal="center" vertical="center"/>
    </xf>
    <xf numFmtId="0" fontId="23" fillId="16" borderId="111" xfId="0" applyFont="1" applyFill="1" applyBorder="1" applyAlignment="1">
      <alignment horizontal="center" vertical="center"/>
    </xf>
    <xf numFmtId="0" fontId="23" fillId="16" borderId="79" xfId="0" applyFont="1" applyFill="1" applyBorder="1" applyAlignment="1">
      <alignment horizontal="center" vertical="center"/>
    </xf>
    <xf numFmtId="0" fontId="23" fillId="16" borderId="80" xfId="0" applyFont="1" applyFill="1" applyBorder="1" applyAlignment="1">
      <alignment horizontal="center" vertical="center"/>
    </xf>
    <xf numFmtId="0" fontId="23" fillId="16" borderId="123" xfId="0" applyFont="1" applyFill="1" applyBorder="1" applyAlignment="1">
      <alignment horizontal="center" vertical="center"/>
    </xf>
    <xf numFmtId="0" fontId="23" fillId="16" borderId="0" xfId="0" applyFont="1" applyFill="1" applyAlignment="1">
      <alignment horizontal="center" vertical="center"/>
    </xf>
    <xf numFmtId="0" fontId="23" fillId="16" borderId="115" xfId="0" applyFont="1" applyFill="1" applyBorder="1" applyAlignment="1">
      <alignment horizontal="center" vertical="center"/>
    </xf>
    <xf numFmtId="0" fontId="23" fillId="16" borderId="106" xfId="0" applyFont="1" applyFill="1" applyBorder="1" applyAlignment="1">
      <alignment horizontal="center" vertical="center"/>
    </xf>
    <xf numFmtId="0" fontId="23" fillId="16" borderId="108" xfId="0" applyFont="1" applyFill="1" applyBorder="1" applyAlignment="1">
      <alignment horizontal="center" vertical="center"/>
    </xf>
    <xf numFmtId="0" fontId="23" fillId="16" borderId="107" xfId="0" applyFont="1" applyFill="1" applyBorder="1" applyAlignment="1">
      <alignment horizontal="center" vertical="center"/>
    </xf>
    <xf numFmtId="0" fontId="24" fillId="16" borderId="69" xfId="0" applyFont="1" applyFill="1" applyBorder="1" applyAlignment="1">
      <alignment horizontal="center" vertical="center" wrapText="1"/>
    </xf>
    <xf numFmtId="0" fontId="24" fillId="16" borderId="483" xfId="0" applyFont="1" applyFill="1" applyBorder="1" applyAlignment="1">
      <alignment horizontal="center" vertical="center" wrapText="1"/>
    </xf>
    <xf numFmtId="0" fontId="36" fillId="16" borderId="100" xfId="0" applyFont="1" applyFill="1" applyBorder="1" applyAlignment="1">
      <alignment horizontal="center" vertical="center"/>
    </xf>
    <xf numFmtId="0" fontId="36" fillId="16" borderId="74" xfId="0" applyFont="1" applyFill="1" applyBorder="1" applyAlignment="1">
      <alignment horizontal="center" vertical="center"/>
    </xf>
    <xf numFmtId="0" fontId="36" fillId="16" borderId="69" xfId="0" applyFont="1" applyFill="1" applyBorder="1" applyAlignment="1">
      <alignment horizontal="center" vertical="center"/>
    </xf>
    <xf numFmtId="0" fontId="36" fillId="16" borderId="130" xfId="0" applyFont="1" applyFill="1" applyBorder="1" applyAlignment="1">
      <alignment horizontal="center" vertical="center"/>
    </xf>
    <xf numFmtId="0" fontId="36" fillId="16" borderId="80" xfId="0" applyFont="1" applyFill="1" applyBorder="1" applyAlignment="1">
      <alignment horizontal="center" vertical="center"/>
    </xf>
    <xf numFmtId="0" fontId="36" fillId="16" borderId="70" xfId="0" applyFont="1" applyFill="1" applyBorder="1" applyAlignment="1">
      <alignment horizontal="center" vertical="center"/>
    </xf>
    <xf numFmtId="0" fontId="23" fillId="16" borderId="69" xfId="0" applyFont="1" applyFill="1" applyBorder="1" applyAlignment="1">
      <alignment horizontal="center" vertical="center"/>
    </xf>
    <xf numFmtId="0" fontId="23" fillId="16" borderId="70" xfId="0" applyFont="1" applyFill="1" applyBorder="1" applyAlignment="1">
      <alignment horizontal="center" vertical="center"/>
    </xf>
    <xf numFmtId="0" fontId="23" fillId="16" borderId="72" xfId="0" applyFont="1" applyFill="1" applyBorder="1" applyAlignment="1">
      <alignment horizontal="center" vertical="center" wrapText="1"/>
    </xf>
    <xf numFmtId="0" fontId="23" fillId="16" borderId="78" xfId="0" applyFont="1" applyFill="1" applyBorder="1" applyAlignment="1">
      <alignment horizontal="center" vertical="center" wrapText="1"/>
    </xf>
    <xf numFmtId="0" fontId="23" fillId="16" borderId="97" xfId="0" applyFont="1" applyFill="1" applyBorder="1" applyAlignment="1">
      <alignment horizontal="center" vertical="center" wrapText="1"/>
    </xf>
    <xf numFmtId="0" fontId="23" fillId="16" borderId="145" xfId="0" applyFont="1" applyFill="1" applyBorder="1" applyAlignment="1">
      <alignment horizontal="center" vertical="center" wrapText="1"/>
    </xf>
    <xf numFmtId="0" fontId="37" fillId="16" borderId="111" xfId="0" applyFont="1" applyFill="1" applyBorder="1" applyAlignment="1">
      <alignment horizontal="center"/>
    </xf>
    <xf numFmtId="0" fontId="37" fillId="16" borderId="79" xfId="0" applyFont="1" applyFill="1" applyBorder="1" applyAlignment="1">
      <alignment horizontal="center"/>
    </xf>
    <xf numFmtId="0" fontId="37" fillId="16" borderId="117" xfId="0" applyFont="1" applyFill="1" applyBorder="1" applyAlignment="1">
      <alignment horizontal="center"/>
    </xf>
    <xf numFmtId="0" fontId="37" fillId="16" borderId="123" xfId="0" applyFont="1" applyFill="1" applyBorder="1" applyAlignment="1">
      <alignment horizontal="center"/>
    </xf>
    <xf numFmtId="0" fontId="37" fillId="16" borderId="0" xfId="0" applyFont="1" applyFill="1" applyAlignment="1">
      <alignment horizontal="center"/>
    </xf>
    <xf numFmtId="0" fontId="37" fillId="16" borderId="65" xfId="0" applyFont="1" applyFill="1" applyBorder="1" applyAlignment="1">
      <alignment horizontal="center"/>
    </xf>
    <xf numFmtId="0" fontId="37" fillId="16" borderId="67" xfId="0" applyFont="1" applyFill="1" applyBorder="1" applyAlignment="1">
      <alignment horizontal="center"/>
    </xf>
    <xf numFmtId="0" fontId="37" fillId="16" borderId="144" xfId="0" applyFont="1" applyFill="1" applyBorder="1" applyAlignment="1">
      <alignment horizontal="center"/>
    </xf>
    <xf numFmtId="0" fontId="37" fillId="16" borderId="118" xfId="0" applyFont="1" applyFill="1" applyBorder="1" applyAlignment="1">
      <alignment horizontal="center"/>
    </xf>
    <xf numFmtId="0" fontId="23" fillId="16" borderId="112" xfId="0" applyFont="1" applyFill="1" applyBorder="1" applyAlignment="1">
      <alignment horizontal="center" vertical="center"/>
    </xf>
    <xf numFmtId="0" fontId="23" fillId="16" borderId="537" xfId="0" applyFont="1" applyFill="1" applyBorder="1" applyAlignment="1">
      <alignment horizontal="center" vertical="center"/>
    </xf>
    <xf numFmtId="0" fontId="23" fillId="16" borderId="95" xfId="0" applyFont="1" applyFill="1" applyBorder="1" applyAlignment="1">
      <alignment horizontal="center" vertical="center"/>
    </xf>
    <xf numFmtId="0" fontId="23" fillId="16" borderId="112" xfId="0" applyFont="1" applyFill="1" applyBorder="1" applyAlignment="1">
      <alignment horizontal="center" vertical="center" wrapText="1"/>
    </xf>
    <xf numFmtId="0" fontId="23" fillId="16" borderId="537" xfId="0" applyFont="1" applyFill="1" applyBorder="1" applyAlignment="1">
      <alignment horizontal="center" vertical="center" wrapText="1"/>
    </xf>
    <xf numFmtId="0" fontId="23" fillId="16" borderId="95" xfId="0" applyFont="1" applyFill="1" applyBorder="1" applyAlignment="1">
      <alignment horizontal="center" vertical="center" wrapText="1"/>
    </xf>
    <xf numFmtId="0" fontId="25" fillId="16" borderId="94" xfId="0" applyFont="1" applyFill="1" applyBorder="1" applyAlignment="1">
      <alignment horizontal="center" vertical="center"/>
    </xf>
    <xf numFmtId="0" fontId="25" fillId="16" borderId="82" xfId="0" applyFont="1" applyFill="1" applyBorder="1" applyAlignment="1">
      <alignment horizontal="center" vertical="center"/>
    </xf>
    <xf numFmtId="0" fontId="25" fillId="16" borderId="95" xfId="0" applyFont="1" applyFill="1" applyBorder="1" applyAlignment="1">
      <alignment horizontal="center" vertical="center"/>
    </xf>
    <xf numFmtId="0" fontId="25" fillId="16" borderId="99" xfId="0" applyFont="1" applyFill="1" applyBorder="1" applyAlignment="1">
      <alignment horizontal="center" vertical="center"/>
    </xf>
    <xf numFmtId="0" fontId="25" fillId="16" borderId="96" xfId="0" applyFont="1" applyFill="1" applyBorder="1" applyAlignment="1">
      <alignment horizontal="center" vertical="center"/>
    </xf>
    <xf numFmtId="0" fontId="22" fillId="16" borderId="72" xfId="0" applyFont="1" applyFill="1" applyBorder="1" applyAlignment="1">
      <alignment horizontal="center" vertical="center"/>
    </xf>
    <xf numFmtId="0" fontId="22" fillId="16" borderId="73" xfId="0" applyFont="1" applyFill="1" applyBorder="1" applyAlignment="1">
      <alignment horizontal="center" vertical="center"/>
    </xf>
    <xf numFmtId="0" fontId="22" fillId="16" borderId="97" xfId="0" applyFont="1" applyFill="1" applyBorder="1" applyAlignment="1">
      <alignment horizontal="center" vertical="center"/>
    </xf>
    <xf numFmtId="0" fontId="23" fillId="16" borderId="69" xfId="0" applyFont="1" applyFill="1" applyBorder="1" applyAlignment="1">
      <alignment horizontal="center" vertical="center" wrapText="1"/>
    </xf>
    <xf numFmtId="0" fontId="23" fillId="16" borderId="79" xfId="0" applyFont="1" applyFill="1" applyBorder="1" applyAlignment="1">
      <alignment horizontal="center" vertical="center" wrapText="1"/>
    </xf>
    <xf numFmtId="0" fontId="23" fillId="16" borderId="116" xfId="0" applyFont="1" applyFill="1" applyBorder="1" applyAlignment="1">
      <alignment horizontal="center" vertical="center" wrapText="1"/>
    </xf>
    <xf numFmtId="0" fontId="23" fillId="16" borderId="108" xfId="0" applyFont="1" applyFill="1" applyBorder="1" applyAlignment="1">
      <alignment horizontal="center" vertical="center" wrapText="1"/>
    </xf>
    <xf numFmtId="0" fontId="23" fillId="16" borderId="146" xfId="0" applyFont="1" applyFill="1" applyBorder="1" applyAlignment="1">
      <alignment horizontal="center" vertical="center" wrapText="1"/>
    </xf>
    <xf numFmtId="0" fontId="0" fillId="11" borderId="101" xfId="0" applyFill="1" applyBorder="1" applyAlignment="1">
      <alignment horizontal="center"/>
    </xf>
    <xf numFmtId="0" fontId="0" fillId="11" borderId="113" xfId="0" applyFill="1" applyBorder="1" applyAlignment="1">
      <alignment horizontal="center"/>
    </xf>
    <xf numFmtId="0" fontId="0" fillId="11" borderId="93" xfId="0" applyFill="1" applyBorder="1" applyAlignment="1">
      <alignment horizontal="center"/>
    </xf>
    <xf numFmtId="0" fontId="60" fillId="11" borderId="555" xfId="0" applyFont="1" applyFill="1" applyBorder="1" applyAlignment="1">
      <alignment horizontal="center"/>
    </xf>
    <xf numFmtId="0" fontId="60" fillId="11" borderId="119" xfId="0" applyFont="1" applyFill="1" applyBorder="1" applyAlignment="1">
      <alignment horizontal="center"/>
    </xf>
    <xf numFmtId="0" fontId="60" fillId="11" borderId="557" xfId="0" applyFont="1" applyFill="1" applyBorder="1" applyAlignment="1">
      <alignment horizontal="center"/>
    </xf>
    <xf numFmtId="0" fontId="60" fillId="11" borderId="558" xfId="0" applyFont="1" applyFill="1" applyBorder="1" applyAlignment="1">
      <alignment horizontal="center"/>
    </xf>
    <xf numFmtId="0" fontId="22" fillId="16" borderId="67" xfId="0" applyFont="1" applyFill="1" applyBorder="1" applyAlignment="1">
      <alignment horizontal="center"/>
    </xf>
    <xf numFmtId="0" fontId="22" fillId="16" borderId="144" xfId="0" applyFont="1" applyFill="1" applyBorder="1" applyAlignment="1">
      <alignment horizontal="center"/>
    </xf>
    <xf numFmtId="0" fontId="22" fillId="16" borderId="118" xfId="0" applyFont="1" applyFill="1" applyBorder="1" applyAlignment="1">
      <alignment horizontal="center"/>
    </xf>
    <xf numFmtId="167" fontId="0" fillId="11" borderId="52" xfId="1" applyNumberFormat="1" applyFont="1" applyFill="1" applyBorder="1" applyAlignment="1">
      <alignment horizontal="center"/>
    </xf>
    <xf numFmtId="167" fontId="0" fillId="11" borderId="0" xfId="1" applyNumberFormat="1" applyFont="1" applyFill="1" applyBorder="1" applyAlignment="1">
      <alignment horizontal="center"/>
    </xf>
    <xf numFmtId="167" fontId="0" fillId="11" borderId="10" xfId="1" applyNumberFormat="1" applyFont="1" applyFill="1" applyBorder="1" applyAlignment="1">
      <alignment horizontal="center"/>
    </xf>
    <xf numFmtId="0" fontId="23" fillId="16" borderId="102" xfId="0" applyFont="1" applyFill="1" applyBorder="1" applyAlignment="1">
      <alignment horizontal="center"/>
    </xf>
    <xf numFmtId="0" fontId="23" fillId="16" borderId="13" xfId="0" applyFont="1" applyFill="1" applyBorder="1" applyAlignment="1">
      <alignment horizontal="center"/>
    </xf>
    <xf numFmtId="0" fontId="23" fillId="16" borderId="103" xfId="0" applyFont="1" applyFill="1" applyBorder="1" applyAlignment="1">
      <alignment horizontal="center"/>
    </xf>
    <xf numFmtId="167" fontId="35" fillId="16" borderId="110" xfId="27" applyNumberFormat="1" applyFont="1" applyFill="1" applyBorder="1" applyAlignment="1">
      <alignment horizontal="center"/>
    </xf>
    <xf numFmtId="167" fontId="35" fillId="16" borderId="13" xfId="27" applyNumberFormat="1" applyFont="1" applyFill="1" applyBorder="1" applyAlignment="1">
      <alignment horizontal="center"/>
    </xf>
    <xf numFmtId="167" fontId="35" fillId="16" borderId="90" xfId="27" applyNumberFormat="1" applyFont="1" applyFill="1" applyBorder="1" applyAlignment="1">
      <alignment horizontal="center"/>
    </xf>
    <xf numFmtId="0" fontId="60" fillId="11" borderId="552" xfId="0" applyFont="1" applyFill="1" applyBorder="1" applyAlignment="1">
      <alignment horizontal="center"/>
    </xf>
    <xf numFmtId="0" fontId="60" fillId="11" borderId="553" xfId="0" applyFont="1" applyFill="1" applyBorder="1" applyAlignment="1">
      <alignment horizontal="center"/>
    </xf>
    <xf numFmtId="0" fontId="60" fillId="11" borderId="552" xfId="0" applyFont="1" applyFill="1" applyBorder="1" applyAlignment="1">
      <alignment horizontal="center" vertical="center"/>
    </xf>
    <xf numFmtId="0" fontId="60" fillId="11" borderId="553" xfId="0" applyFont="1" applyFill="1" applyBorder="1" applyAlignment="1">
      <alignment horizontal="center" vertical="center"/>
    </xf>
    <xf numFmtId="0" fontId="60" fillId="11" borderId="555" xfId="0" applyFont="1" applyFill="1" applyBorder="1" applyAlignment="1">
      <alignment horizontal="center" vertical="center"/>
    </xf>
    <xf numFmtId="0" fontId="60" fillId="11" borderId="119" xfId="0" applyFont="1" applyFill="1" applyBorder="1" applyAlignment="1">
      <alignment horizontal="center" vertical="center"/>
    </xf>
    <xf numFmtId="0" fontId="22" fillId="16" borderId="67" xfId="0" applyFont="1" applyFill="1" applyBorder="1" applyAlignment="1">
      <alignment horizontal="center" vertical="center"/>
    </xf>
    <xf numFmtId="0" fontId="22" fillId="16" borderId="144" xfId="0" applyFont="1" applyFill="1" applyBorder="1" applyAlignment="1">
      <alignment horizontal="center" vertical="center"/>
    </xf>
    <xf numFmtId="0" fontId="22" fillId="16" borderId="118" xfId="0" applyFont="1" applyFill="1" applyBorder="1" applyAlignment="1">
      <alignment horizontal="center" vertical="center"/>
    </xf>
    <xf numFmtId="0" fontId="92" fillId="0" borderId="511" xfId="11" applyFont="1" applyBorder="1" applyAlignment="1">
      <alignment horizontal="left" vertical="center" wrapText="1"/>
    </xf>
    <xf numFmtId="0" fontId="88" fillId="0" borderId="511" xfId="4" applyFont="1" applyBorder="1" applyAlignment="1">
      <alignment vertical="center" wrapText="1"/>
    </xf>
    <xf numFmtId="0" fontId="43" fillId="16" borderId="223" xfId="4" applyFont="1" applyFill="1" applyBorder="1" applyAlignment="1">
      <alignment horizontal="center" vertical="top" wrapText="1"/>
    </xf>
    <xf numFmtId="0" fontId="43" fillId="16" borderId="57" xfId="4" applyFont="1" applyFill="1" applyBorder="1" applyAlignment="1">
      <alignment horizontal="center" vertical="top" wrapText="1"/>
    </xf>
    <xf numFmtId="0" fontId="43" fillId="16" borderId="58" xfId="4" applyFont="1" applyFill="1" applyBorder="1" applyAlignment="1">
      <alignment horizontal="center" vertical="top" wrapText="1"/>
    </xf>
    <xf numFmtId="0" fontId="92" fillId="0" borderId="351" xfId="4" applyFont="1" applyBorder="1" applyAlignment="1">
      <alignment horizontal="center" vertical="center"/>
    </xf>
    <xf numFmtId="0" fontId="92" fillId="0" borderId="352" xfId="4" applyFont="1" applyBorder="1" applyAlignment="1">
      <alignment horizontal="center" vertical="center"/>
    </xf>
    <xf numFmtId="0" fontId="93" fillId="2" borderId="352" xfId="4" applyFont="1" applyFill="1" applyBorder="1" applyAlignment="1">
      <alignment horizontal="center" vertical="center"/>
    </xf>
    <xf numFmtId="0" fontId="93" fillId="0" borderId="352" xfId="4" applyFont="1" applyBorder="1" applyAlignment="1">
      <alignment horizontal="center" vertical="center"/>
    </xf>
    <xf numFmtId="2" fontId="93" fillId="2" borderId="352" xfId="4" applyNumberFormat="1" applyFont="1" applyFill="1" applyBorder="1" applyAlignment="1">
      <alignment horizontal="center" vertical="center"/>
    </xf>
    <xf numFmtId="0" fontId="93" fillId="2" borderId="353" xfId="4" applyFont="1" applyFill="1" applyBorder="1" applyAlignment="1">
      <alignment horizontal="center" vertical="center"/>
    </xf>
    <xf numFmtId="0" fontId="93" fillId="2" borderId="354" xfId="4" applyFont="1" applyFill="1" applyBorder="1" applyAlignment="1">
      <alignment horizontal="center" vertical="center"/>
    </xf>
    <xf numFmtId="0" fontId="93" fillId="2" borderId="355" xfId="4" applyFont="1" applyFill="1" applyBorder="1" applyAlignment="1">
      <alignment horizontal="center" vertical="center"/>
    </xf>
    <xf numFmtId="0" fontId="17" fillId="0" borderId="351" xfId="4" applyFont="1" applyBorder="1" applyAlignment="1">
      <alignment horizontal="center" vertical="center" wrapText="1"/>
    </xf>
    <xf numFmtId="0" fontId="88" fillId="0" borderId="352" xfId="4" applyFont="1" applyBorder="1" applyAlignment="1">
      <alignment horizontal="center" vertical="center"/>
    </xf>
    <xf numFmtId="0" fontId="142" fillId="13" borderId="353" xfId="4" applyFont="1" applyFill="1" applyBorder="1" applyAlignment="1" applyProtection="1">
      <alignment horizontal="center" vertical="center"/>
      <protection locked="0"/>
    </xf>
    <xf numFmtId="0" fontId="142" fillId="13" borderId="354" xfId="4" applyFont="1" applyFill="1" applyBorder="1" applyAlignment="1" applyProtection="1">
      <alignment horizontal="center" vertical="center"/>
      <protection locked="0"/>
    </xf>
    <xf numFmtId="0" fontId="142" fillId="13" borderId="355" xfId="4" applyFont="1" applyFill="1" applyBorder="1" applyAlignment="1" applyProtection="1">
      <alignment horizontal="center" vertical="center"/>
      <protection locked="0"/>
    </xf>
    <xf numFmtId="0" fontId="17" fillId="0" borderId="356" xfId="4" applyFont="1" applyBorder="1" applyAlignment="1">
      <alignment horizontal="center" vertical="center" wrapText="1"/>
    </xf>
    <xf numFmtId="0" fontId="17" fillId="0" borderId="354" xfId="4" applyFont="1" applyBorder="1" applyAlignment="1">
      <alignment horizontal="center" vertical="center" wrapText="1"/>
    </xf>
    <xf numFmtId="182" fontId="142" fillId="0" borderId="353" xfId="4" applyNumberFormat="1" applyFont="1" applyBorder="1" applyAlignment="1" applyProtection="1">
      <alignment horizontal="center" vertical="center" wrapText="1"/>
      <protection locked="0"/>
    </xf>
    <xf numFmtId="0" fontId="142" fillId="0" borderId="354" xfId="4" applyFont="1" applyBorder="1" applyAlignment="1" applyProtection="1">
      <alignment horizontal="center" vertical="center" wrapText="1"/>
      <protection locked="0"/>
    </xf>
    <xf numFmtId="0" fontId="142" fillId="0" borderId="355" xfId="4" applyFont="1" applyBorder="1" applyAlignment="1" applyProtection="1">
      <alignment horizontal="center" vertical="center" wrapText="1"/>
      <protection locked="0"/>
    </xf>
    <xf numFmtId="0" fontId="88" fillId="0" borderId="511" xfId="11" applyFont="1" applyBorder="1" applyAlignment="1" applyProtection="1">
      <alignment horizontal="center" vertical="center"/>
      <protection locked="0"/>
    </xf>
    <xf numFmtId="0" fontId="88" fillId="0" borderId="502" xfId="11" applyFont="1" applyBorder="1" applyAlignment="1" applyProtection="1">
      <alignment horizontal="center" vertical="center"/>
      <protection locked="0"/>
    </xf>
    <xf numFmtId="0" fontId="92" fillId="13" borderId="511" xfId="4" applyFont="1" applyFill="1" applyBorder="1" applyAlignment="1">
      <alignment horizontal="left" vertical="center" wrapText="1"/>
    </xf>
    <xf numFmtId="0" fontId="88" fillId="0" borderId="500" xfId="4" applyFont="1" applyBorder="1" applyAlignment="1">
      <alignment horizontal="center" vertical="center"/>
    </xf>
    <xf numFmtId="0" fontId="88" fillId="0" borderId="499" xfId="4" applyFont="1" applyBorder="1" applyAlignment="1">
      <alignment horizontal="center" vertical="center"/>
    </xf>
    <xf numFmtId="0" fontId="88" fillId="0" borderId="76" xfId="4" applyFont="1" applyBorder="1" applyAlignment="1">
      <alignment horizontal="center" vertical="center"/>
    </xf>
    <xf numFmtId="0" fontId="89" fillId="14" borderId="223" xfId="4" applyFont="1" applyFill="1" applyBorder="1" applyAlignment="1">
      <alignment horizontal="center" vertical="center" wrapText="1"/>
    </xf>
    <xf numFmtId="0" fontId="89" fillId="14" borderId="57" xfId="4" applyFont="1" applyFill="1" applyBorder="1" applyAlignment="1">
      <alignment horizontal="center" vertical="center" wrapText="1"/>
    </xf>
    <xf numFmtId="0" fontId="89" fillId="14" borderId="58" xfId="4" applyFont="1" applyFill="1" applyBorder="1" applyAlignment="1">
      <alignment horizontal="center" vertical="center" wrapText="1"/>
    </xf>
    <xf numFmtId="0" fontId="90" fillId="11" borderId="392" xfId="4" applyFont="1" applyFill="1" applyBorder="1" applyAlignment="1">
      <alignment horizontal="center" vertical="center" wrapText="1"/>
    </xf>
    <xf numFmtId="0" fontId="90" fillId="11" borderId="1" xfId="4" applyFont="1" applyFill="1" applyBorder="1" applyAlignment="1">
      <alignment horizontal="center" vertical="center" wrapText="1"/>
    </xf>
    <xf numFmtId="0" fontId="90" fillId="11" borderId="7" xfId="4" applyFont="1" applyFill="1" applyBorder="1" applyAlignment="1">
      <alignment horizontal="center" vertical="center" wrapText="1"/>
    </xf>
    <xf numFmtId="15" fontId="90" fillId="11" borderId="6" xfId="4" applyNumberFormat="1" applyFont="1" applyFill="1" applyBorder="1" applyAlignment="1" applyProtection="1">
      <alignment horizontal="center" vertical="center" wrapText="1"/>
      <protection locked="0"/>
    </xf>
    <xf numFmtId="15" fontId="90" fillId="11" borderId="1" xfId="4" applyNumberFormat="1" applyFont="1" applyFill="1" applyBorder="1" applyAlignment="1" applyProtection="1">
      <alignment horizontal="center" vertical="center" wrapText="1"/>
      <protection locked="0"/>
    </xf>
    <xf numFmtId="15" fontId="90" fillId="11" borderId="7" xfId="4" applyNumberFormat="1" applyFont="1" applyFill="1" applyBorder="1" applyAlignment="1" applyProtection="1">
      <alignment horizontal="center" vertical="center" wrapText="1"/>
      <protection locked="0"/>
    </xf>
    <xf numFmtId="0" fontId="88" fillId="11" borderId="64" xfId="4" applyFont="1" applyFill="1" applyBorder="1"/>
    <xf numFmtId="0" fontId="88" fillId="0" borderId="0" xfId="4" applyFont="1"/>
    <xf numFmtId="0" fontId="88" fillId="0" borderId="63" xfId="4" applyFont="1" applyBorder="1"/>
    <xf numFmtId="0" fontId="90" fillId="11" borderId="501" xfId="4" applyFont="1" applyFill="1" applyBorder="1" applyAlignment="1">
      <alignment horizontal="center" vertical="center" wrapText="1"/>
    </xf>
    <xf numFmtId="0" fontId="88" fillId="0" borderId="511" xfId="4" applyFont="1" applyBorder="1" applyAlignment="1">
      <alignment horizontal="center" wrapText="1"/>
    </xf>
    <xf numFmtId="0" fontId="88" fillId="0" borderId="500" xfId="4" applyFont="1" applyBorder="1" applyAlignment="1" applyProtection="1">
      <alignment horizontal="center" vertical="center"/>
      <protection locked="0"/>
    </xf>
    <xf numFmtId="0" fontId="88" fillId="0" borderId="498" xfId="4" applyFont="1" applyBorder="1" applyAlignment="1" applyProtection="1">
      <alignment horizontal="center" vertical="center"/>
      <protection locked="0"/>
    </xf>
    <xf numFmtId="0" fontId="88" fillId="0" borderId="499" xfId="4" applyFont="1" applyBorder="1" applyAlignment="1" applyProtection="1">
      <alignment horizontal="center" vertical="center"/>
      <protection locked="0"/>
    </xf>
    <xf numFmtId="0" fontId="90" fillId="11" borderId="511" xfId="4" applyFont="1" applyFill="1" applyBorder="1" applyAlignment="1">
      <alignment horizontal="center" vertical="center" wrapText="1"/>
    </xf>
    <xf numFmtId="0" fontId="90" fillId="11" borderId="499" xfId="4" applyFont="1" applyFill="1" applyBorder="1" applyAlignment="1">
      <alignment horizontal="center" vertical="center" wrapText="1"/>
    </xf>
    <xf numFmtId="0" fontId="88" fillId="0" borderId="500" xfId="4" applyFont="1" applyBorder="1" applyAlignment="1">
      <alignment horizontal="center" vertical="center" wrapText="1"/>
    </xf>
    <xf numFmtId="0" fontId="88" fillId="0" borderId="498" xfId="4" applyFont="1" applyBorder="1" applyAlignment="1">
      <alignment horizontal="center" vertical="center" wrapText="1"/>
    </xf>
    <xf numFmtId="0" fontId="88" fillId="0" borderId="499" xfId="4" applyFont="1" applyBorder="1" applyAlignment="1">
      <alignment horizontal="center" vertical="center" wrapText="1"/>
    </xf>
    <xf numFmtId="0" fontId="90" fillId="11" borderId="500" xfId="4" applyFont="1" applyFill="1" applyBorder="1" applyAlignment="1">
      <alignment horizontal="center" vertical="center" wrapText="1"/>
    </xf>
    <xf numFmtId="182" fontId="88" fillId="0" borderId="500" xfId="4" applyNumberFormat="1" applyFont="1" applyBorder="1" applyAlignment="1" applyProtection="1">
      <alignment horizontal="center" vertical="center"/>
      <protection locked="0"/>
    </xf>
    <xf numFmtId="182" fontId="88" fillId="0" borderId="498" xfId="4" applyNumberFormat="1" applyFont="1" applyBorder="1" applyAlignment="1" applyProtection="1">
      <alignment horizontal="center" vertical="center"/>
      <protection locked="0"/>
    </xf>
    <xf numFmtId="182" fontId="88" fillId="0" borderId="347" xfId="4" applyNumberFormat="1" applyFont="1" applyBorder="1" applyAlignment="1" applyProtection="1">
      <alignment horizontal="center" vertical="center"/>
      <protection locked="0"/>
    </xf>
    <xf numFmtId="0" fontId="90" fillId="0" borderId="6" xfId="4" applyFont="1" applyBorder="1" applyAlignment="1" applyProtection="1">
      <alignment horizontal="center" vertical="center"/>
      <protection locked="0"/>
    </xf>
    <xf numFmtId="0" fontId="90" fillId="0" borderId="1" xfId="4" applyFont="1" applyBorder="1" applyAlignment="1" applyProtection="1">
      <alignment horizontal="center" vertical="center"/>
      <protection locked="0"/>
    </xf>
    <xf numFmtId="0" fontId="90" fillId="0" borderId="2" xfId="4" applyFont="1" applyBorder="1" applyAlignment="1" applyProtection="1">
      <alignment horizontal="center" vertical="center"/>
      <protection locked="0"/>
    </xf>
    <xf numFmtId="0" fontId="90" fillId="11" borderId="6" xfId="4" applyFont="1" applyFill="1" applyBorder="1" applyAlignment="1">
      <alignment horizontal="center" vertical="center"/>
    </xf>
    <xf numFmtId="0" fontId="90" fillId="11" borderId="1" xfId="4" applyFont="1" applyFill="1" applyBorder="1" applyAlignment="1">
      <alignment horizontal="center" vertical="center"/>
    </xf>
    <xf numFmtId="0" fontId="90" fillId="11" borderId="7" xfId="4" applyFont="1" applyFill="1" applyBorder="1" applyAlignment="1">
      <alignment horizontal="center" vertical="center"/>
    </xf>
    <xf numFmtId="0" fontId="90" fillId="11" borderId="64" xfId="4" applyFont="1" applyFill="1" applyBorder="1" applyAlignment="1">
      <alignment horizontal="center" vertical="center"/>
    </xf>
    <xf numFmtId="0" fontId="16" fillId="0" borderId="0" xfId="4"/>
    <xf numFmtId="0" fontId="16" fillId="0" borderId="63" xfId="4" applyBorder="1"/>
    <xf numFmtId="0" fontId="88" fillId="0" borderId="407" xfId="4" applyFont="1" applyBorder="1" applyAlignment="1" applyProtection="1">
      <alignment horizontal="left" vertical="center" wrapText="1"/>
      <protection locked="0"/>
    </xf>
    <xf numFmtId="0" fontId="88" fillId="0" borderId="398" xfId="4" applyFont="1" applyBorder="1" applyAlignment="1" applyProtection="1">
      <alignment horizontal="left" vertical="center" wrapText="1"/>
      <protection locked="0"/>
    </xf>
    <xf numFmtId="0" fontId="88" fillId="0" borderId="12" xfId="4" applyFont="1" applyBorder="1" applyAlignment="1" applyProtection="1">
      <alignment horizontal="left" vertical="center" wrapText="1"/>
      <protection locked="0"/>
    </xf>
    <xf numFmtId="0" fontId="88" fillId="0" borderId="398" xfId="4" applyFont="1" applyBorder="1" applyAlignment="1" applyProtection="1">
      <alignment horizontal="center" vertical="center" wrapText="1"/>
      <protection locked="0"/>
    </xf>
    <xf numFmtId="0" fontId="88" fillId="0" borderId="12" xfId="4" applyFont="1" applyBorder="1" applyAlignment="1" applyProtection="1">
      <alignment horizontal="center" vertical="center" wrapText="1"/>
      <protection locked="0"/>
    </xf>
    <xf numFmtId="0" fontId="90" fillId="11" borderId="407" xfId="4" applyFont="1" applyFill="1" applyBorder="1" applyAlignment="1" applyProtection="1">
      <alignment horizontal="center" vertical="center" wrapText="1"/>
      <protection locked="0"/>
    </xf>
    <xf numFmtId="0" fontId="90" fillId="11" borderId="398" xfId="4" applyFont="1" applyFill="1" applyBorder="1" applyAlignment="1" applyProtection="1">
      <alignment horizontal="center" vertical="center" wrapText="1"/>
      <protection locked="0"/>
    </xf>
    <xf numFmtId="0" fontId="90" fillId="11" borderId="12" xfId="4" applyFont="1" applyFill="1" applyBorder="1" applyAlignment="1" applyProtection="1">
      <alignment horizontal="center" vertical="center" wrapText="1"/>
      <protection locked="0"/>
    </xf>
    <xf numFmtId="0" fontId="88" fillId="0" borderId="3" xfId="11" applyFont="1" applyBorder="1" applyAlignment="1" applyProtection="1">
      <alignment horizontal="center" vertical="center"/>
      <protection locked="0"/>
    </xf>
    <xf numFmtId="10" fontId="62" fillId="0" borderId="407" xfId="5" applyNumberFormat="1" applyFont="1" applyBorder="1" applyAlignment="1" applyProtection="1">
      <alignment horizontal="center" vertical="center"/>
    </xf>
    <xf numFmtId="10" fontId="62" fillId="0" borderId="398" xfId="5" applyNumberFormat="1" applyFont="1" applyBorder="1" applyAlignment="1" applyProtection="1">
      <alignment horizontal="center" vertical="center"/>
    </xf>
    <xf numFmtId="10" fontId="62" fillId="0" borderId="400" xfId="5" applyNumberFormat="1" applyFont="1" applyBorder="1" applyAlignment="1" applyProtection="1">
      <alignment horizontal="center" vertical="center"/>
    </xf>
    <xf numFmtId="0" fontId="12" fillId="11" borderId="511" xfId="4" applyFont="1" applyFill="1" applyBorder="1" applyAlignment="1">
      <alignment horizontal="center" vertical="center"/>
    </xf>
    <xf numFmtId="0" fontId="39" fillId="15" borderId="511" xfId="4" applyFont="1" applyFill="1" applyBorder="1" applyAlignment="1">
      <alignment horizontal="center" vertical="center" wrapText="1"/>
    </xf>
    <xf numFmtId="0" fontId="23" fillId="15" borderId="511" xfId="4" applyFont="1" applyFill="1" applyBorder="1" applyAlignment="1">
      <alignment horizontal="center" vertical="center" wrapText="1"/>
    </xf>
    <xf numFmtId="0" fontId="23" fillId="15" borderId="502" xfId="4" applyFont="1" applyFill="1" applyBorder="1" applyAlignment="1">
      <alignment horizontal="center" vertical="center" wrapText="1"/>
    </xf>
    <xf numFmtId="0" fontId="88" fillId="11" borderId="348" xfId="4" applyFont="1" applyFill="1" applyBorder="1"/>
    <xf numFmtId="0" fontId="88" fillId="0" borderId="349" xfId="4" applyFont="1" applyBorder="1"/>
    <xf numFmtId="0" fontId="88" fillId="0" borderId="350" xfId="4" applyFont="1" applyBorder="1"/>
    <xf numFmtId="0" fontId="20" fillId="16" borderId="223" xfId="4" applyFont="1" applyFill="1" applyBorder="1" applyAlignment="1">
      <alignment horizontal="center" vertical="center" wrapText="1"/>
    </xf>
    <xf numFmtId="0" fontId="20" fillId="16" borderId="57" xfId="4" applyFont="1" applyFill="1" applyBorder="1" applyAlignment="1">
      <alignment horizontal="center" vertical="center" wrapText="1"/>
    </xf>
    <xf numFmtId="0" fontId="20" fillId="16" borderId="58" xfId="4" applyFont="1" applyFill="1" applyBorder="1" applyAlignment="1">
      <alignment horizontal="center" vertical="center" wrapText="1"/>
    </xf>
    <xf numFmtId="0" fontId="88" fillId="0" borderId="346" xfId="4" applyFont="1" applyBorder="1" applyAlignment="1">
      <alignment horizontal="center" vertical="center"/>
    </xf>
    <xf numFmtId="0" fontId="92" fillId="2" borderId="500" xfId="4" applyFont="1" applyFill="1" applyBorder="1" applyAlignment="1">
      <alignment horizontal="center" vertical="center" wrapText="1"/>
    </xf>
    <xf numFmtId="0" fontId="92" fillId="2" borderId="498" xfId="4" applyFont="1" applyFill="1" applyBorder="1" applyAlignment="1">
      <alignment horizontal="center" vertical="center" wrapText="1"/>
    </xf>
    <xf numFmtId="0" fontId="92" fillId="2" borderId="499" xfId="4" applyFont="1" applyFill="1" applyBorder="1" applyAlignment="1">
      <alignment horizontal="center" vertical="center" wrapText="1"/>
    </xf>
    <xf numFmtId="0" fontId="92" fillId="2" borderId="347" xfId="4" applyFont="1" applyFill="1" applyBorder="1" applyAlignment="1">
      <alignment horizontal="center" vertical="center" wrapText="1"/>
    </xf>
    <xf numFmtId="0" fontId="8" fillId="17" borderId="501" xfId="11" applyFont="1" applyFill="1" applyBorder="1" applyAlignment="1">
      <alignment horizontal="center" vertical="center"/>
    </xf>
    <xf numFmtId="0" fontId="67" fillId="14" borderId="511" xfId="4" applyFont="1" applyFill="1" applyBorder="1" applyAlignment="1">
      <alignment horizontal="center" vertical="center"/>
    </xf>
    <xf numFmtId="0" fontId="133" fillId="17" borderId="511" xfId="11" applyFont="1" applyFill="1" applyBorder="1" applyAlignment="1">
      <alignment horizontal="center" vertical="center"/>
    </xf>
    <xf numFmtId="0" fontId="176" fillId="9" borderId="8" xfId="0" applyFont="1" applyFill="1" applyBorder="1" applyAlignment="1">
      <alignment horizontal="left" vertical="center"/>
    </xf>
    <xf numFmtId="0" fontId="176" fillId="9" borderId="30" xfId="0" applyFont="1" applyFill="1" applyBorder="1" applyAlignment="1">
      <alignment horizontal="left" vertical="center"/>
    </xf>
    <xf numFmtId="0" fontId="176" fillId="0" borderId="29" xfId="0" applyFont="1" applyBorder="1" applyAlignment="1">
      <alignment horizontal="left" vertical="center"/>
    </xf>
    <xf numFmtId="0" fontId="176" fillId="0" borderId="26" xfId="0" applyFont="1" applyBorder="1" applyAlignment="1">
      <alignment horizontal="left" vertical="center"/>
    </xf>
    <xf numFmtId="0" fontId="176" fillId="9" borderId="29" xfId="0" applyFont="1" applyFill="1" applyBorder="1" applyAlignment="1">
      <alignment horizontal="left" vertical="center"/>
    </xf>
    <xf numFmtId="0" fontId="176" fillId="9" borderId="26" xfId="0" applyFont="1" applyFill="1" applyBorder="1" applyAlignment="1">
      <alignment horizontal="left" vertical="center"/>
    </xf>
    <xf numFmtId="0" fontId="29" fillId="17" borderId="546" xfId="0" applyFont="1" applyFill="1" applyBorder="1" applyAlignment="1">
      <alignment horizontal="center" vertical="center"/>
    </xf>
    <xf numFmtId="0" fontId="29" fillId="16" borderId="511" xfId="0" applyFont="1" applyFill="1" applyBorder="1" applyAlignment="1">
      <alignment horizontal="center" vertical="center"/>
    </xf>
    <xf numFmtId="0" fontId="40" fillId="16" borderId="0" xfId="0" applyFont="1" applyFill="1" applyAlignment="1">
      <alignment horizontal="center" vertical="center"/>
    </xf>
    <xf numFmtId="0" fontId="40" fillId="16" borderId="10" xfId="0" applyFont="1" applyFill="1" applyBorder="1" applyAlignment="1">
      <alignment horizontal="center" vertical="center"/>
    </xf>
    <xf numFmtId="0" fontId="40" fillId="16" borderId="144" xfId="0" applyFont="1" applyFill="1" applyBorder="1" applyAlignment="1">
      <alignment horizontal="center" vertical="center"/>
    </xf>
    <xf numFmtId="0" fontId="40" fillId="16" borderId="68" xfId="0" applyFont="1" applyFill="1" applyBorder="1" applyAlignment="1">
      <alignment horizontal="center" vertical="center"/>
    </xf>
    <xf numFmtId="0" fontId="175" fillId="0" borderId="60" xfId="0" applyFont="1" applyBorder="1" applyAlignment="1">
      <alignment horizontal="left" vertical="center"/>
    </xf>
    <xf numFmtId="0" fontId="175" fillId="0" borderId="61" xfId="0" applyFont="1" applyBorder="1" applyAlignment="1">
      <alignment horizontal="left" vertical="center"/>
    </xf>
    <xf numFmtId="0" fontId="176" fillId="0" borderId="49" xfId="0" applyFont="1" applyBorder="1" applyAlignment="1">
      <alignment horizontal="left" vertical="center"/>
    </xf>
    <xf numFmtId="0" fontId="176" fillId="0" borderId="50" xfId="0" applyFont="1" applyBorder="1" applyAlignment="1">
      <alignment horizontal="left" vertical="center"/>
    </xf>
    <xf numFmtId="0" fontId="29" fillId="17" borderId="120" xfId="0" applyFont="1" applyFill="1" applyBorder="1" applyAlignment="1">
      <alignment horizontal="center" vertical="center"/>
    </xf>
    <xf numFmtId="0" fontId="29" fillId="17" borderId="11" xfId="0" applyFont="1" applyFill="1" applyBorder="1" applyAlignment="1">
      <alignment horizontal="center" vertical="center"/>
    </xf>
    <xf numFmtId="0" fontId="181" fillId="0" borderId="0" xfId="60" applyFont="1"/>
    <xf numFmtId="0" fontId="182" fillId="0" borderId="0" xfId="60" applyFont="1"/>
    <xf numFmtId="0" fontId="40" fillId="25" borderId="156" xfId="0" applyFont="1" applyFill="1" applyBorder="1" applyAlignment="1">
      <alignment horizontal="center" vertical="center" wrapText="1"/>
    </xf>
    <xf numFmtId="0" fontId="40" fillId="25" borderId="163" xfId="0" applyFont="1" applyFill="1" applyBorder="1" applyAlignment="1">
      <alignment horizontal="center" vertical="center" wrapText="1"/>
    </xf>
    <xf numFmtId="0" fontId="40" fillId="25" borderId="157" xfId="0" applyFont="1" applyFill="1" applyBorder="1" applyAlignment="1">
      <alignment horizontal="center" vertical="center" wrapText="1"/>
    </xf>
    <xf numFmtId="0" fontId="48" fillId="16" borderId="123" xfId="0" applyFont="1" applyFill="1" applyBorder="1" applyAlignment="1">
      <alignment horizontal="center" vertical="center"/>
    </xf>
    <xf numFmtId="0" fontId="48" fillId="16" borderId="0" xfId="0" applyFont="1" applyFill="1" applyAlignment="1">
      <alignment horizontal="center" vertical="center"/>
    </xf>
    <xf numFmtId="0" fontId="181" fillId="0" borderId="0" xfId="59" applyFont="1"/>
    <xf numFmtId="0" fontId="182" fillId="0" borderId="0" xfId="59" applyFont="1"/>
    <xf numFmtId="0" fontId="40" fillId="16" borderId="75" xfId="0" applyFont="1" applyFill="1" applyBorder="1" applyAlignment="1">
      <alignment horizontal="center" vertical="center" wrapText="1"/>
    </xf>
    <xf numFmtId="0" fontId="40" fillId="16" borderId="67" xfId="0" applyFont="1" applyFill="1" applyBorder="1" applyAlignment="1">
      <alignment horizontal="center" vertical="center" wrapText="1"/>
    </xf>
    <xf numFmtId="37" fontId="34" fillId="2" borderId="76" xfId="1" applyNumberFormat="1" applyFont="1" applyFill="1" applyBorder="1" applyAlignment="1" applyProtection="1">
      <alignment horizontal="center" vertical="center"/>
      <protection locked="0"/>
    </xf>
    <xf numFmtId="37" fontId="34" fillId="2" borderId="77" xfId="1" applyNumberFormat="1" applyFont="1" applyFill="1" applyBorder="1" applyAlignment="1" applyProtection="1">
      <alignment horizontal="center" vertical="center"/>
      <protection locked="0"/>
    </xf>
    <xf numFmtId="37" fontId="34" fillId="2" borderId="144" xfId="1" applyNumberFormat="1" applyFont="1" applyFill="1" applyBorder="1" applyAlignment="1" applyProtection="1">
      <alignment horizontal="center" vertical="center"/>
      <protection locked="0"/>
    </xf>
    <xf numFmtId="37" fontId="34" fillId="2" borderId="68" xfId="1" applyNumberFormat="1" applyFont="1" applyFill="1" applyBorder="1" applyAlignment="1" applyProtection="1">
      <alignment horizontal="center" vertical="center"/>
      <protection locked="0"/>
    </xf>
    <xf numFmtId="0" fontId="31" fillId="16" borderId="64" xfId="0" applyFont="1" applyFill="1" applyBorder="1" applyAlignment="1">
      <alignment horizontal="center" vertical="center"/>
    </xf>
    <xf numFmtId="0" fontId="31" fillId="16" borderId="0" xfId="0" applyFont="1" applyFill="1" applyAlignment="1">
      <alignment horizontal="center" vertical="center"/>
    </xf>
    <xf numFmtId="0" fontId="0" fillId="0" borderId="511" xfId="0" applyBorder="1" applyAlignment="1">
      <alignment vertical="center"/>
    </xf>
    <xf numFmtId="0" fontId="0" fillId="0" borderId="502" xfId="0" applyBorder="1" applyAlignment="1">
      <alignment vertical="center"/>
    </xf>
    <xf numFmtId="0" fontId="0" fillId="19" borderId="3" xfId="0" applyFill="1" applyBorder="1" applyAlignment="1">
      <alignment vertical="center"/>
    </xf>
    <xf numFmtId="0" fontId="0" fillId="19" borderId="4" xfId="0" applyFill="1" applyBorder="1" applyAlignment="1">
      <alignment vertical="center"/>
    </xf>
    <xf numFmtId="0" fontId="8" fillId="0" borderId="223" xfId="0" applyFont="1" applyBorder="1" applyAlignment="1">
      <alignment horizontal="center" vertical="center" wrapText="1"/>
    </xf>
    <xf numFmtId="0" fontId="8" fillId="0" borderId="64" xfId="0" applyFont="1" applyBorder="1" applyAlignment="1">
      <alignment horizontal="center" vertical="center" wrapText="1"/>
    </xf>
    <xf numFmtId="0" fontId="8" fillId="0" borderId="58" xfId="0" applyFont="1" applyBorder="1" applyAlignment="1">
      <alignment horizontal="center" vertical="center" wrapText="1"/>
    </xf>
    <xf numFmtId="0" fontId="8" fillId="0" borderId="348" xfId="0" applyFont="1" applyBorder="1" applyAlignment="1">
      <alignment horizontal="center" vertical="center" wrapText="1"/>
    </xf>
    <xf numFmtId="0" fontId="8" fillId="0" borderId="350" xfId="0" applyFont="1" applyBorder="1" applyAlignment="1">
      <alignment horizontal="center" vertical="center" wrapText="1"/>
    </xf>
    <xf numFmtId="0" fontId="0" fillId="0" borderId="393" xfId="0" applyBorder="1" applyAlignment="1">
      <alignment vertical="center"/>
    </xf>
    <xf numFmtId="0" fontId="0" fillId="0" borderId="394" xfId="0" applyBorder="1" applyAlignment="1">
      <alignment vertical="center"/>
    </xf>
    <xf numFmtId="0" fontId="31" fillId="14" borderId="0" xfId="0" applyFont="1" applyFill="1" applyAlignment="1">
      <alignment horizontal="center" vertical="center"/>
    </xf>
    <xf numFmtId="0" fontId="32" fillId="16" borderId="75" xfId="0" applyFont="1" applyFill="1" applyBorder="1" applyAlignment="1">
      <alignment horizontal="center" vertical="center" wrapText="1"/>
    </xf>
    <xf numFmtId="0" fontId="32" fillId="16" borderId="76" xfId="0" applyFont="1" applyFill="1" applyBorder="1" applyAlignment="1">
      <alignment horizontal="center" vertical="center" wrapText="1"/>
    </xf>
    <xf numFmtId="0" fontId="32" fillId="16" borderId="111" xfId="0" applyFont="1" applyFill="1" applyBorder="1" applyAlignment="1">
      <alignment horizontal="center" vertical="center" wrapText="1"/>
    </xf>
    <xf numFmtId="0" fontId="32" fillId="16" borderId="80" xfId="0" applyFont="1" applyFill="1" applyBorder="1" applyAlignment="1">
      <alignment horizontal="center" vertical="center" wrapText="1"/>
    </xf>
    <xf numFmtId="10" fontId="41" fillId="2" borderId="9" xfId="2" applyNumberFormat="1" applyFont="1" applyFill="1" applyBorder="1" applyAlignment="1">
      <alignment horizontal="center" vertical="center"/>
    </xf>
    <xf numFmtId="10" fontId="41" fillId="2" borderId="133" xfId="2" applyNumberFormat="1" applyFont="1" applyFill="1" applyBorder="1" applyAlignment="1">
      <alignment horizontal="center" vertical="center"/>
    </xf>
    <xf numFmtId="39" fontId="34" fillId="2" borderId="85" xfId="1" applyNumberFormat="1" applyFont="1" applyFill="1" applyBorder="1" applyAlignment="1" applyProtection="1">
      <alignment horizontal="center" vertical="center"/>
    </xf>
    <xf numFmtId="39" fontId="34" fillId="2" borderId="9" xfId="1" applyNumberFormat="1" applyFont="1" applyFill="1" applyBorder="1" applyAlignment="1" applyProtection="1">
      <alignment horizontal="center" vertical="center"/>
    </xf>
    <xf numFmtId="39" fontId="33" fillId="2" borderId="132" xfId="0" applyNumberFormat="1" applyFont="1" applyFill="1" applyBorder="1" applyAlignment="1">
      <alignment horizontal="center" vertical="center"/>
    </xf>
    <xf numFmtId="39" fontId="33" fillId="2" borderId="133" xfId="0" applyNumberFormat="1" applyFont="1" applyFill="1" applyBorder="1" applyAlignment="1">
      <alignment horizontal="center" vertical="center"/>
    </xf>
    <xf numFmtId="37" fontId="34" fillId="2" borderId="85" xfId="1" applyNumberFormat="1" applyFont="1" applyFill="1" applyBorder="1" applyAlignment="1" applyProtection="1">
      <alignment horizontal="center" vertical="center"/>
    </xf>
    <xf numFmtId="37" fontId="34" fillId="2" borderId="9" xfId="1" applyNumberFormat="1" applyFont="1" applyFill="1" applyBorder="1" applyAlignment="1" applyProtection="1">
      <alignment horizontal="center" vertical="center"/>
    </xf>
    <xf numFmtId="38" fontId="33" fillId="2" borderId="132" xfId="0" applyNumberFormat="1" applyFont="1" applyFill="1" applyBorder="1" applyAlignment="1">
      <alignment horizontal="center" vertical="center"/>
    </xf>
    <xf numFmtId="38" fontId="33" fillId="2" borderId="133" xfId="0" applyNumberFormat="1" applyFont="1" applyFill="1" applyBorder="1" applyAlignment="1">
      <alignment horizontal="center" vertical="center"/>
    </xf>
    <xf numFmtId="0" fontId="24" fillId="16" borderId="123" xfId="0" applyFont="1" applyFill="1" applyBorder="1" applyAlignment="1">
      <alignment horizontal="center" vertical="center" wrapText="1"/>
    </xf>
    <xf numFmtId="0" fontId="8" fillId="0" borderId="430" xfId="0" applyFont="1" applyBorder="1" applyAlignment="1">
      <alignment horizontal="center" vertical="center"/>
    </xf>
    <xf numFmtId="0" fontId="8" fillId="0" borderId="431" xfId="0" applyFont="1" applyBorder="1" applyAlignment="1">
      <alignment horizontal="center" vertical="center"/>
    </xf>
    <xf numFmtId="0" fontId="8" fillId="0" borderId="432" xfId="0" applyFont="1" applyBorder="1" applyAlignment="1">
      <alignment horizontal="center" vertical="center"/>
    </xf>
    <xf numFmtId="0" fontId="8" fillId="0" borderId="433" xfId="0" applyFont="1" applyBorder="1" applyAlignment="1">
      <alignment horizontal="center" vertical="center"/>
    </xf>
    <xf numFmtId="0" fontId="8" fillId="0" borderId="434" xfId="0" applyFont="1" applyBorder="1" applyAlignment="1">
      <alignment horizontal="center" vertical="center"/>
    </xf>
    <xf numFmtId="0" fontId="8" fillId="0" borderId="435" xfId="0" applyFont="1" applyBorder="1" applyAlignment="1">
      <alignment horizontal="center" vertical="center"/>
    </xf>
    <xf numFmtId="0" fontId="8" fillId="0" borderId="436" xfId="0" applyFont="1" applyBorder="1" applyAlignment="1">
      <alignment horizontal="center" vertical="center"/>
    </xf>
    <xf numFmtId="0" fontId="8" fillId="0" borderId="437" xfId="0" applyFont="1" applyBorder="1" applyAlignment="1">
      <alignment horizontal="center" vertical="center"/>
    </xf>
    <xf numFmtId="39" fontId="34" fillId="0" borderId="92" xfId="1" applyNumberFormat="1" applyFont="1" applyFill="1" applyBorder="1" applyAlignment="1" applyProtection="1">
      <alignment horizontal="center" vertical="center"/>
      <protection locked="0"/>
    </xf>
    <xf numFmtId="39" fontId="34" fillId="0" borderId="66" xfId="1" applyNumberFormat="1" applyFont="1" applyFill="1" applyBorder="1" applyAlignment="1" applyProtection="1">
      <alignment horizontal="center" vertical="center"/>
      <protection locked="0"/>
    </xf>
    <xf numFmtId="0" fontId="31" fillId="14" borderId="123" xfId="0" applyFont="1" applyFill="1" applyBorder="1" applyAlignment="1">
      <alignment horizontal="center" vertical="center"/>
    </xf>
    <xf numFmtId="39" fontId="33" fillId="0" borderId="132" xfId="0" applyNumberFormat="1" applyFont="1" applyBorder="1" applyAlignment="1">
      <alignment horizontal="center" vertical="center"/>
    </xf>
    <xf numFmtId="39" fontId="33" fillId="0" borderId="133" xfId="0" applyNumberFormat="1" applyFont="1" applyBorder="1" applyAlignment="1">
      <alignment horizontal="center" vertical="center"/>
    </xf>
    <xf numFmtId="39" fontId="34" fillId="0" borderId="85" xfId="1" applyNumberFormat="1" applyFont="1" applyFill="1" applyBorder="1" applyAlignment="1" applyProtection="1">
      <alignment horizontal="center" vertical="center"/>
    </xf>
    <xf numFmtId="39" fontId="34" fillId="0" borderId="9" xfId="1" applyNumberFormat="1" applyFont="1" applyFill="1" applyBorder="1" applyAlignment="1" applyProtection="1">
      <alignment horizontal="center" vertical="center"/>
    </xf>
    <xf numFmtId="9" fontId="34" fillId="0" borderId="85" xfId="2" applyFont="1" applyFill="1" applyBorder="1" applyAlignment="1" applyProtection="1">
      <alignment horizontal="center" vertical="center"/>
      <protection locked="0"/>
    </xf>
    <xf numFmtId="9" fontId="34" fillId="0" borderId="9" xfId="2" applyFont="1" applyFill="1" applyBorder="1" applyAlignment="1" applyProtection="1">
      <alignment horizontal="center" vertical="center"/>
      <protection locked="0"/>
    </xf>
    <xf numFmtId="166" fontId="34" fillId="2" borderId="132" xfId="2" applyNumberFormat="1" applyFont="1" applyFill="1" applyBorder="1" applyAlignment="1" applyProtection="1">
      <alignment horizontal="center" vertical="center"/>
    </xf>
    <xf numFmtId="166" fontId="34" fillId="2" borderId="133" xfId="2" applyNumberFormat="1" applyFont="1" applyFill="1" applyBorder="1" applyAlignment="1" applyProtection="1">
      <alignment horizontal="center" vertical="center"/>
    </xf>
    <xf numFmtId="9" fontId="34" fillId="0" borderId="92" xfId="2" applyFont="1" applyFill="1" applyBorder="1" applyAlignment="1" applyProtection="1">
      <alignment horizontal="center" vertical="center"/>
      <protection locked="0"/>
    </xf>
    <xf numFmtId="9" fontId="34" fillId="0" borderId="66" xfId="2" applyFont="1" applyFill="1" applyBorder="1" applyAlignment="1" applyProtection="1">
      <alignment horizontal="center" vertical="center"/>
      <protection locked="0"/>
    </xf>
    <xf numFmtId="0" fontId="24" fillId="16" borderId="75" xfId="0" applyFont="1" applyFill="1" applyBorder="1" applyAlignment="1">
      <alignment horizontal="center" vertical="center" wrapText="1"/>
    </xf>
    <xf numFmtId="0" fontId="24" fillId="16" borderId="106" xfId="0" applyFont="1" applyFill="1" applyBorder="1" applyAlignment="1">
      <alignment horizontal="center" vertical="center" wrapText="1"/>
    </xf>
    <xf numFmtId="167" fontId="41" fillId="2" borderId="66" xfId="0" applyNumberFormat="1" applyFont="1" applyFill="1" applyBorder="1" applyAlignment="1">
      <alignment horizontal="center" vertical="center"/>
    </xf>
    <xf numFmtId="167" fontId="41" fillId="2" borderId="9" xfId="0" applyNumberFormat="1" applyFont="1" applyFill="1" applyBorder="1" applyAlignment="1">
      <alignment horizontal="center" vertical="center"/>
    </xf>
    <xf numFmtId="39" fontId="34" fillId="0" borderId="59" xfId="1" applyNumberFormat="1" applyFont="1" applyFill="1" applyBorder="1" applyAlignment="1" applyProtection="1">
      <alignment horizontal="center" vertical="center"/>
      <protection locked="0"/>
    </xf>
    <xf numFmtId="39" fontId="34" fillId="0" borderId="85" xfId="1" applyNumberFormat="1" applyFont="1" applyFill="1" applyBorder="1" applyAlignment="1" applyProtection="1">
      <alignment horizontal="center" vertical="center"/>
      <protection locked="0"/>
    </xf>
    <xf numFmtId="39" fontId="34" fillId="0" borderId="30" xfId="1" applyNumberFormat="1" applyFont="1" applyFill="1" applyBorder="1" applyAlignment="1" applyProtection="1">
      <alignment horizontal="center" vertical="center"/>
      <protection locked="0"/>
    </xf>
    <xf numFmtId="39" fontId="34" fillId="2" borderId="92" xfId="1" applyNumberFormat="1" applyFont="1" applyFill="1" applyBorder="1" applyAlignment="1" applyProtection="1">
      <alignment horizontal="center" vertical="center"/>
    </xf>
    <xf numFmtId="39" fontId="34" fillId="2" borderId="66" xfId="1" applyNumberFormat="1" applyFont="1" applyFill="1" applyBorder="1" applyAlignment="1" applyProtection="1">
      <alignment horizontal="center" vertical="center"/>
    </xf>
    <xf numFmtId="37" fontId="34" fillId="2" borderId="92" xfId="1" applyNumberFormat="1" applyFont="1" applyFill="1" applyBorder="1" applyAlignment="1" applyProtection="1">
      <alignment horizontal="center" vertical="center"/>
    </xf>
    <xf numFmtId="37" fontId="34" fillId="2" borderId="66" xfId="1" applyNumberFormat="1" applyFont="1" applyFill="1" applyBorder="1" applyAlignment="1" applyProtection="1">
      <alignment horizontal="center" vertical="center"/>
    </xf>
    <xf numFmtId="39" fontId="33" fillId="0" borderId="134" xfId="0" applyNumberFormat="1" applyFont="1" applyBorder="1" applyAlignment="1">
      <alignment horizontal="center" vertical="center"/>
    </xf>
    <xf numFmtId="39" fontId="34" fillId="2" borderId="59" xfId="1" applyNumberFormat="1" applyFont="1" applyFill="1" applyBorder="1" applyAlignment="1" applyProtection="1">
      <alignment horizontal="center" vertical="center"/>
    </xf>
    <xf numFmtId="39" fontId="44" fillId="2" borderId="85" xfId="1" applyNumberFormat="1" applyFont="1" applyFill="1" applyBorder="1" applyAlignment="1" applyProtection="1">
      <alignment horizontal="center" vertical="center"/>
    </xf>
    <xf numFmtId="39" fontId="44" fillId="2" borderId="9" xfId="1" applyNumberFormat="1" applyFont="1" applyFill="1" applyBorder="1" applyAlignment="1" applyProtection="1">
      <alignment horizontal="center" vertical="center"/>
    </xf>
    <xf numFmtId="39" fontId="34" fillId="0" borderId="9" xfId="1" applyNumberFormat="1" applyFont="1" applyFill="1" applyBorder="1" applyAlignment="1" applyProtection="1">
      <alignment horizontal="center" vertical="center"/>
      <protection locked="0"/>
    </xf>
    <xf numFmtId="17" fontId="15" fillId="4" borderId="15" xfId="0" applyNumberFormat="1" applyFont="1" applyFill="1" applyBorder="1" applyAlignment="1">
      <alignment horizontal="center"/>
    </xf>
    <xf numFmtId="17" fontId="15" fillId="4" borderId="16" xfId="0" applyNumberFormat="1" applyFont="1" applyFill="1" applyBorder="1" applyAlignment="1">
      <alignment horizontal="center"/>
    </xf>
    <xf numFmtId="17" fontId="15" fillId="4" borderId="17" xfId="0" applyNumberFormat="1" applyFont="1" applyFill="1" applyBorder="1" applyAlignment="1">
      <alignment horizontal="center"/>
    </xf>
    <xf numFmtId="0" fontId="10" fillId="8" borderId="500" xfId="0" applyFont="1" applyFill="1" applyBorder="1" applyAlignment="1">
      <alignment horizontal="center"/>
    </xf>
    <xf numFmtId="0" fontId="10" fillId="8" borderId="498" xfId="0" applyFont="1" applyFill="1" applyBorder="1" applyAlignment="1">
      <alignment horizontal="center"/>
    </xf>
    <xf numFmtId="0" fontId="8" fillId="0" borderId="6" xfId="0" applyFont="1" applyBorder="1" applyAlignment="1">
      <alignment horizontal="center"/>
    </xf>
    <xf numFmtId="0" fontId="8" fillId="0" borderId="2" xfId="0" applyFont="1" applyBorder="1" applyAlignment="1">
      <alignment horizontal="center"/>
    </xf>
    <xf numFmtId="0" fontId="10" fillId="12" borderId="6" xfId="0" applyFont="1" applyFill="1" applyBorder="1" applyAlignment="1">
      <alignment horizontal="center"/>
    </xf>
    <xf numFmtId="0" fontId="10" fillId="12" borderId="1" xfId="0" applyFont="1" applyFill="1" applyBorder="1" applyAlignment="1">
      <alignment horizontal="center"/>
    </xf>
    <xf numFmtId="0" fontId="8" fillId="5" borderId="6" xfId="0" applyFont="1" applyFill="1" applyBorder="1" applyAlignment="1">
      <alignment horizontal="center"/>
    </xf>
    <xf numFmtId="0" fontId="8" fillId="5" borderId="1" xfId="0" applyFont="1" applyFill="1" applyBorder="1" applyAlignment="1">
      <alignment horizontal="center"/>
    </xf>
    <xf numFmtId="0" fontId="8" fillId="5" borderId="7" xfId="0" applyFont="1" applyFill="1" applyBorder="1" applyAlignment="1">
      <alignment horizontal="center"/>
    </xf>
    <xf numFmtId="0" fontId="8" fillId="6" borderId="6" xfId="0" applyFont="1" applyFill="1" applyBorder="1" applyAlignment="1">
      <alignment horizontal="center"/>
    </xf>
    <xf numFmtId="0" fontId="8" fillId="6" borderId="1" xfId="0" applyFont="1" applyFill="1" applyBorder="1" applyAlignment="1">
      <alignment horizontal="center"/>
    </xf>
    <xf numFmtId="0" fontId="10" fillId="7" borderId="6" xfId="0" applyFont="1" applyFill="1" applyBorder="1" applyAlignment="1">
      <alignment horizontal="center"/>
    </xf>
    <xf numFmtId="0" fontId="10" fillId="7" borderId="1" xfId="0" applyFont="1" applyFill="1" applyBorder="1" applyAlignment="1">
      <alignment horizontal="center"/>
    </xf>
    <xf numFmtId="38" fontId="88" fillId="0" borderId="301" xfId="0" applyNumberFormat="1" applyFont="1" applyBorder="1" applyAlignment="1">
      <alignment horizontal="center" vertical="center"/>
    </xf>
    <xf numFmtId="0" fontId="88" fillId="0" borderId="302" xfId="0" applyFont="1" applyBorder="1" applyAlignment="1">
      <alignment horizontal="center" vertical="center"/>
    </xf>
    <xf numFmtId="0" fontId="55" fillId="2" borderId="294" xfId="0" applyFont="1" applyFill="1" applyBorder="1" applyAlignment="1">
      <alignment horizontal="center" vertical="center"/>
    </xf>
    <xf numFmtId="0" fontId="75" fillId="35" borderId="294" xfId="0" applyFont="1" applyFill="1" applyBorder="1" applyAlignment="1">
      <alignment horizontal="center" vertical="center"/>
    </xf>
    <xf numFmtId="0" fontId="75" fillId="35" borderId="297" xfId="0" applyFont="1" applyFill="1" applyBorder="1" applyAlignment="1">
      <alignment horizontal="center" vertical="center"/>
    </xf>
    <xf numFmtId="0" fontId="131" fillId="0" borderId="541" xfId="0" applyFont="1" applyBorder="1" applyAlignment="1">
      <alignment horizontal="center" vertical="center"/>
    </xf>
    <xf numFmtId="0" fontId="29" fillId="16" borderId="87" xfId="0" applyFont="1" applyFill="1" applyBorder="1" applyAlignment="1">
      <alignment horizontal="center" vertical="center" wrapText="1"/>
    </xf>
    <xf numFmtId="0" fontId="29" fillId="16" borderId="330" xfId="0" applyFont="1" applyFill="1" applyBorder="1" applyAlignment="1">
      <alignment horizontal="center" vertical="center" wrapText="1"/>
    </xf>
    <xf numFmtId="0" fontId="42" fillId="0" borderId="543" xfId="0" applyFont="1" applyBorder="1" applyAlignment="1">
      <alignment horizontal="center" vertical="center"/>
    </xf>
    <xf numFmtId="0" fontId="42" fillId="0" borderId="499" xfId="0" applyFont="1" applyBorder="1" applyAlignment="1">
      <alignment horizontal="center" vertical="center"/>
    </xf>
    <xf numFmtId="0" fontId="23" fillId="16" borderId="70" xfId="0" applyFont="1" applyFill="1" applyBorder="1" applyAlignment="1">
      <alignment horizontal="center" vertical="center" wrapText="1"/>
    </xf>
    <xf numFmtId="0" fontId="23" fillId="16" borderId="131" xfId="0" applyFont="1" applyFill="1" applyBorder="1" applyAlignment="1">
      <alignment horizontal="center" vertical="center" wrapText="1"/>
    </xf>
    <xf numFmtId="0" fontId="42" fillId="0" borderId="541" xfId="0" applyFont="1" applyBorder="1" applyAlignment="1">
      <alignment horizontal="center" vertical="center"/>
    </xf>
    <xf numFmtId="0" fontId="53" fillId="0" borderId="67" xfId="0" applyFont="1" applyBorder="1" applyAlignment="1">
      <alignment horizontal="center" vertical="center"/>
    </xf>
    <xf numFmtId="0" fontId="53" fillId="0" borderId="144" xfId="0" applyFont="1" applyBorder="1" applyAlignment="1">
      <alignment horizontal="center" vertical="center"/>
    </xf>
    <xf numFmtId="0" fontId="23" fillId="16" borderId="130" xfId="0" applyFont="1" applyFill="1" applyBorder="1" applyAlignment="1">
      <alignment horizontal="center" vertical="center" wrapText="1"/>
    </xf>
    <xf numFmtId="0" fontId="53" fillId="0" borderId="500" xfId="0" applyFont="1" applyBorder="1" applyAlignment="1">
      <alignment horizontal="center" vertical="center"/>
    </xf>
    <xf numFmtId="0" fontId="53" fillId="0" borderId="498" xfId="0" applyFont="1" applyBorder="1" applyAlignment="1">
      <alignment horizontal="center" vertical="center"/>
    </xf>
    <xf numFmtId="0" fontId="38" fillId="0" borderId="492" xfId="0" applyFont="1" applyBorder="1" applyAlignment="1">
      <alignment horizontal="center" vertical="center"/>
    </xf>
    <xf numFmtId="0" fontId="132" fillId="0" borderId="493" xfId="0" applyFont="1" applyBorder="1"/>
    <xf numFmtId="0" fontId="42" fillId="0" borderId="542" xfId="0" applyFont="1" applyBorder="1" applyAlignment="1">
      <alignment horizontal="center" vertical="center"/>
    </xf>
    <xf numFmtId="0" fontId="130" fillId="16" borderId="70" xfId="0" applyFont="1" applyFill="1" applyBorder="1" applyAlignment="1">
      <alignment horizontal="center" vertical="center" wrapText="1"/>
    </xf>
    <xf numFmtId="0" fontId="31" fillId="16" borderId="53" xfId="0" applyFont="1" applyFill="1" applyBorder="1" applyAlignment="1">
      <alignment horizontal="center" vertical="center"/>
    </xf>
    <xf numFmtId="0" fontId="31" fillId="16" borderId="47" xfId="0" applyFont="1" applyFill="1" applyBorder="1" applyAlignment="1">
      <alignment horizontal="center" vertical="center"/>
    </xf>
    <xf numFmtId="0" fontId="31" fillId="16" borderId="473" xfId="0" applyFont="1" applyFill="1" applyBorder="1" applyAlignment="1">
      <alignment horizontal="center" vertical="center"/>
    </xf>
    <xf numFmtId="0" fontId="31" fillId="16" borderId="474" xfId="0" applyFont="1" applyFill="1" applyBorder="1" applyAlignment="1">
      <alignment horizontal="center" vertical="center"/>
    </xf>
    <xf numFmtId="0" fontId="36" fillId="16" borderId="91" xfId="0" applyFont="1" applyFill="1" applyBorder="1" applyAlignment="1">
      <alignment horizontal="center" vertical="center"/>
    </xf>
    <xf numFmtId="0" fontId="36" fillId="16" borderId="143" xfId="0" applyFont="1" applyFill="1" applyBorder="1" applyAlignment="1">
      <alignment horizontal="center" vertical="center"/>
    </xf>
    <xf numFmtId="1" fontId="42" fillId="0" borderId="541" xfId="0" applyNumberFormat="1" applyFont="1" applyBorder="1" applyAlignment="1">
      <alignment horizontal="center" vertical="center"/>
    </xf>
    <xf numFmtId="17" fontId="25" fillId="12" borderId="0" xfId="0" applyNumberFormat="1" applyFont="1" applyFill="1" applyAlignment="1">
      <alignment horizontal="center" vertical="center"/>
    </xf>
    <xf numFmtId="177" fontId="47" fillId="21" borderId="541" xfId="8" applyNumberFormat="1" applyFont="1" applyFill="1" applyBorder="1" applyAlignment="1">
      <alignment horizontal="center" vertical="center"/>
    </xf>
    <xf numFmtId="17" fontId="25" fillId="17" borderId="0" xfId="0" applyNumberFormat="1" applyFont="1" applyFill="1" applyAlignment="1">
      <alignment horizontal="center" vertical="center"/>
    </xf>
    <xf numFmtId="0" fontId="25" fillId="17" borderId="114" xfId="0" applyFont="1" applyFill="1" applyBorder="1" applyAlignment="1">
      <alignment horizontal="center" vertical="center"/>
    </xf>
    <xf numFmtId="0" fontId="25" fillId="17" borderId="0" xfId="0" applyFont="1" applyFill="1" applyAlignment="1">
      <alignment horizontal="center" vertical="center"/>
    </xf>
    <xf numFmtId="0" fontId="36" fillId="16" borderId="129" xfId="0" applyFont="1" applyFill="1" applyBorder="1" applyAlignment="1">
      <alignment horizontal="center" vertical="center"/>
    </xf>
    <xf numFmtId="177" fontId="47" fillId="21" borderId="543" xfId="8" applyNumberFormat="1" applyFont="1" applyFill="1" applyBorder="1" applyAlignment="1">
      <alignment horizontal="center" vertical="center"/>
    </xf>
    <xf numFmtId="177" fontId="47" fillId="21" borderId="544" xfId="8" applyNumberFormat="1" applyFont="1" applyFill="1" applyBorder="1" applyAlignment="1">
      <alignment horizontal="center" vertical="center"/>
    </xf>
    <xf numFmtId="0" fontId="31" fillId="16" borderId="128" xfId="0" applyFont="1" applyFill="1" applyBorder="1" applyAlignment="1">
      <alignment horizontal="center" vertical="center"/>
    </xf>
    <xf numFmtId="0" fontId="31" fillId="16" borderId="125" xfId="0" applyFont="1" applyFill="1" applyBorder="1" applyAlignment="1">
      <alignment horizontal="center" vertical="center"/>
    </xf>
    <xf numFmtId="0" fontId="23" fillId="16" borderId="89" xfId="0" applyFont="1" applyFill="1" applyBorder="1" applyAlignment="1">
      <alignment horizontal="center" vertical="center" wrapText="1"/>
    </xf>
    <xf numFmtId="0" fontId="23" fillId="16" borderId="88" xfId="0" applyFont="1" applyFill="1" applyBorder="1" applyAlignment="1">
      <alignment horizontal="center" vertical="center" wrapText="1"/>
    </xf>
    <xf numFmtId="0" fontId="36" fillId="16" borderId="106" xfId="0" applyFont="1" applyFill="1" applyBorder="1" applyAlignment="1">
      <alignment horizontal="center" vertical="center"/>
    </xf>
    <xf numFmtId="0" fontId="36" fillId="16" borderId="108" xfId="0" applyFont="1" applyFill="1" applyBorder="1" applyAlignment="1">
      <alignment horizontal="center" vertical="center"/>
    </xf>
    <xf numFmtId="0" fontId="67" fillId="25" borderId="349" xfId="0" applyFont="1" applyFill="1" applyBorder="1" applyAlignment="1">
      <alignment horizontal="center" vertical="center"/>
    </xf>
    <xf numFmtId="0" fontId="157" fillId="0" borderId="356" xfId="0" applyFont="1" applyBorder="1" applyAlignment="1">
      <alignment horizontal="center" vertical="center"/>
    </xf>
    <xf numFmtId="0" fontId="157" fillId="0" borderId="354" xfId="0" applyFont="1" applyBorder="1" applyAlignment="1">
      <alignment horizontal="center" vertical="center"/>
    </xf>
    <xf numFmtId="0" fontId="157" fillId="0" borderId="355" xfId="0" applyFont="1" applyBorder="1" applyAlignment="1">
      <alignment horizontal="center" vertical="center"/>
    </xf>
    <xf numFmtId="0" fontId="146" fillId="0" borderId="546" xfId="0" applyFont="1" applyBorder="1" applyAlignment="1">
      <alignment horizontal="center" vertical="center" wrapText="1" readingOrder="2"/>
    </xf>
    <xf numFmtId="0" fontId="146" fillId="60" borderId="546" xfId="0" applyFont="1" applyFill="1" applyBorder="1" applyAlignment="1">
      <alignment horizontal="right" vertical="center" wrapText="1" readingOrder="2"/>
    </xf>
    <xf numFmtId="0" fontId="146" fillId="60" borderId="546" xfId="0" applyFont="1" applyFill="1" applyBorder="1" applyAlignment="1">
      <alignment horizontal="center" vertical="center" wrapText="1" readingOrder="2"/>
    </xf>
    <xf numFmtId="0" fontId="59" fillId="61" borderId="356" xfId="0" applyFont="1" applyFill="1" applyBorder="1" applyAlignment="1">
      <alignment horizontal="center" vertical="center"/>
    </xf>
    <xf numFmtId="0" fontId="59" fillId="61" borderId="354" xfId="0" applyFont="1" applyFill="1" applyBorder="1" applyAlignment="1">
      <alignment horizontal="center" vertical="center"/>
    </xf>
    <xf numFmtId="0" fontId="59" fillId="61" borderId="355" xfId="0" applyFont="1" applyFill="1" applyBorder="1" applyAlignment="1">
      <alignment horizontal="center" vertical="center"/>
    </xf>
    <xf numFmtId="0" fontId="170" fillId="60" borderId="11" xfId="0" applyFont="1" applyFill="1" applyBorder="1" applyAlignment="1">
      <alignment horizontal="right" vertical="center" wrapText="1" readingOrder="2"/>
    </xf>
    <xf numFmtId="0" fontId="59" fillId="61" borderId="348" xfId="0" applyFont="1" applyFill="1" applyBorder="1" applyAlignment="1">
      <alignment horizontal="center" vertical="center"/>
    </xf>
    <xf numFmtId="0" fontId="59" fillId="61" borderId="349" xfId="0" applyFont="1" applyFill="1" applyBorder="1" applyAlignment="1">
      <alignment horizontal="center" vertical="center"/>
    </xf>
    <xf numFmtId="0" fontId="59" fillId="61" borderId="350" xfId="0" applyFont="1" applyFill="1" applyBorder="1" applyAlignment="1">
      <alignment horizontal="center" vertical="center"/>
    </xf>
    <xf numFmtId="10" fontId="149" fillId="63" borderId="550" xfId="0" applyNumberFormat="1" applyFont="1" applyFill="1" applyBorder="1" applyAlignment="1">
      <alignment horizontal="center" vertical="center" wrapText="1" readingOrder="1"/>
    </xf>
    <xf numFmtId="10" fontId="149" fillId="63" borderId="549" xfId="0" applyNumberFormat="1" applyFont="1" applyFill="1" applyBorder="1" applyAlignment="1">
      <alignment horizontal="center" vertical="center" wrapText="1" readingOrder="1"/>
    </xf>
    <xf numFmtId="0" fontId="148" fillId="62" borderId="11" xfId="0" applyFont="1" applyFill="1" applyBorder="1" applyAlignment="1">
      <alignment horizontal="center" vertical="center" wrapText="1" readingOrder="1"/>
    </xf>
    <xf numFmtId="0" fontId="59" fillId="61" borderId="351" xfId="0" applyFont="1" applyFill="1" applyBorder="1" applyAlignment="1">
      <alignment horizontal="center" vertical="center"/>
    </xf>
    <xf numFmtId="0" fontId="59" fillId="61" borderId="352" xfId="0" applyFont="1" applyFill="1" applyBorder="1" applyAlignment="1">
      <alignment horizontal="center" vertical="center"/>
    </xf>
    <xf numFmtId="0" fontId="59" fillId="61" borderId="424" xfId="0" applyFont="1" applyFill="1" applyBorder="1" applyAlignment="1">
      <alignment horizontal="center" vertical="center"/>
    </xf>
    <xf numFmtId="0" fontId="59" fillId="61" borderId="406" xfId="0" applyFont="1" applyFill="1" applyBorder="1" applyAlignment="1">
      <alignment horizontal="center" vertical="center"/>
    </xf>
    <xf numFmtId="0" fontId="59" fillId="61" borderId="551" xfId="0" applyFont="1" applyFill="1" applyBorder="1" applyAlignment="1">
      <alignment horizontal="center" vertical="center"/>
    </xf>
    <xf numFmtId="0" fontId="59" fillId="61" borderId="423" xfId="0" applyFont="1" applyFill="1" applyBorder="1" applyAlignment="1">
      <alignment horizontal="center" vertical="center"/>
    </xf>
    <xf numFmtId="0" fontId="0" fillId="0" borderId="398" xfId="0" applyBorder="1" applyAlignment="1">
      <alignment horizontal="center" vertical="center"/>
    </xf>
    <xf numFmtId="4" fontId="165" fillId="29" borderId="356" xfId="0" applyNumberFormat="1" applyFont="1" applyFill="1" applyBorder="1" applyAlignment="1">
      <alignment horizontal="center" vertical="center" readingOrder="2"/>
    </xf>
    <xf numFmtId="4" fontId="165" fillId="29" borderId="354" xfId="0" applyNumberFormat="1" applyFont="1" applyFill="1" applyBorder="1" applyAlignment="1">
      <alignment horizontal="center" vertical="center" readingOrder="2"/>
    </xf>
    <xf numFmtId="4" fontId="165" fillId="29" borderId="355" xfId="0" applyNumberFormat="1" applyFont="1" applyFill="1" applyBorder="1" applyAlignment="1">
      <alignment horizontal="center" vertical="center" readingOrder="2"/>
    </xf>
    <xf numFmtId="0" fontId="0" fillId="0" borderId="511" xfId="0" applyBorder="1"/>
    <xf numFmtId="0" fontId="4" fillId="5" borderId="511" xfId="0" applyFont="1" applyFill="1" applyBorder="1" applyAlignment="1">
      <alignment horizontal="center"/>
    </xf>
    <xf numFmtId="0" fontId="5" fillId="9" borderId="500" xfId="0" applyFont="1" applyFill="1" applyBorder="1" applyAlignment="1">
      <alignment horizontal="center" vertical="center"/>
    </xf>
    <xf numFmtId="0" fontId="5" fillId="9" borderId="498" xfId="0" applyFont="1" applyFill="1" applyBorder="1" applyAlignment="1">
      <alignment horizontal="center" vertical="center"/>
    </xf>
    <xf numFmtId="0" fontId="5" fillId="9" borderId="499" xfId="0" applyFont="1" applyFill="1" applyBorder="1" applyAlignment="1">
      <alignment horizontal="center" vertical="center"/>
    </xf>
    <xf numFmtId="0" fontId="0" fillId="0" borderId="511" xfId="0" applyBorder="1" applyAlignment="1">
      <alignment horizontal="left" vertical="center"/>
    </xf>
  </cellXfs>
  <cellStyles count="61">
    <cellStyle name="Comma" xfId="1" builtinId="3"/>
    <cellStyle name="Comma 14" xfId="12" xr:uid="{B22BF633-7744-4004-86D2-7A1646B589CC}"/>
    <cellStyle name="Comma 2" xfId="16" xr:uid="{E7D168BB-5D32-4850-AC53-6AB227D14306}"/>
    <cellStyle name="Comma 2 2" xfId="3" xr:uid="{00000000-0005-0000-0000-000001000000}"/>
    <cellStyle name="Comma 2 2 2" xfId="17" xr:uid="{1DDCF60F-C4F3-4A32-97A6-4E950E774DB8}"/>
    <cellStyle name="Comma 2 2 2 2" xfId="25" xr:uid="{BDFABDB5-0F45-43A9-BC1B-4F02D1FBE61B}"/>
    <cellStyle name="Comma 2 2 2 2 2" xfId="37" xr:uid="{701B95EA-4E7F-4E26-819F-58E8DD74C216}"/>
    <cellStyle name="Comma 2 2 2 3" xfId="32" xr:uid="{81493CE4-840C-440E-BA5E-52D7FD87EA42}"/>
    <cellStyle name="Comma 2 2 3" xfId="22" xr:uid="{D44A97B1-A744-456D-A35D-76F8C0EF76D3}"/>
    <cellStyle name="Comma 2 2 3 2" xfId="34" xr:uid="{B5CF8035-8FEE-439B-9633-6DD54E70E304}"/>
    <cellStyle name="Comma 2 2 4" xfId="29" xr:uid="{02F0A2DA-C8A1-4A57-B6C7-BCC316C44C25}"/>
    <cellStyle name="Comma 2 2 5" xfId="28" xr:uid="{C7E613D6-CAE1-470D-AA19-CE9142DABFB9}"/>
    <cellStyle name="Comma 2 3" xfId="24" xr:uid="{BE0F14C5-8323-4119-8E58-531F246785C4}"/>
    <cellStyle name="Comma 2 3 2" xfId="36" xr:uid="{A614ACBE-7EA4-4BEB-937F-314529F76808}"/>
    <cellStyle name="Comma 2 4" xfId="27" xr:uid="{6F86A660-62AB-43CA-9015-5F1CA3D30B69}"/>
    <cellStyle name="Comma 2 4 2" xfId="39" xr:uid="{34BD8590-9C69-4639-9350-004DCF3EADB2}"/>
    <cellStyle name="Comma 2 5" xfId="31" xr:uid="{CF28769F-7FA6-4927-8BF1-5524471522E2}"/>
    <cellStyle name="Comma 2 5 2" xfId="44" xr:uid="{8BACADE6-6A2A-48DE-AFDA-FB5117BA69B8}"/>
    <cellStyle name="Comma 2 6" xfId="42" xr:uid="{01F03745-4CB8-4D0E-BDAB-57C480901F70}"/>
    <cellStyle name="Comma 3" xfId="19" xr:uid="{DF5AF497-9448-4A8D-88D8-3B6FAF2E9E06}"/>
    <cellStyle name="Comma 4" xfId="14" xr:uid="{680EB3DA-7B39-4E07-93E9-80E84467126D}"/>
    <cellStyle name="Comma 5" xfId="13" xr:uid="{D5C3B73E-7E06-451D-B1FB-2E9F2C587BB8}"/>
    <cellStyle name="Comma 5 2" xfId="23" xr:uid="{EE608B03-C00F-4D07-8A87-E5A28B17838F}"/>
    <cellStyle name="Comma 5 2 2" xfId="35" xr:uid="{333EDD87-F831-4362-8B00-E562CD394117}"/>
    <cellStyle name="Comma 5 3" xfId="30" xr:uid="{074748F6-BD7E-4291-81EE-B288B47CB6B3}"/>
    <cellStyle name="Comma 6" xfId="21" xr:uid="{6E5F7F8B-5A10-436E-90F0-D5697BA9B152}"/>
    <cellStyle name="Comma 6 2" xfId="26" xr:uid="{FA17E31C-2E57-45A6-BAD0-6EB88DC72898}"/>
    <cellStyle name="Comma 6 2 2" xfId="38" xr:uid="{26AFA7C9-9F1B-4D8D-AEAB-14167B72B340}"/>
    <cellStyle name="Comma 6 3" xfId="33" xr:uid="{40D01792-F2C8-4BC8-9D3B-1EF7880F4306}"/>
    <cellStyle name="Comma 7 3" xfId="56" xr:uid="{B9417185-382B-4442-AB46-BC06B4C8EA5A}"/>
    <cellStyle name="Normal" xfId="0" builtinId="0"/>
    <cellStyle name="Normal 10" xfId="57" xr:uid="{C64A2C68-19C3-4DE8-9039-60C38FC4491B}"/>
    <cellStyle name="Normal 11" xfId="43" xr:uid="{68ED555C-782D-4E30-B439-91D2D21E2619}"/>
    <cellStyle name="Normal 11 2" xfId="55" xr:uid="{5AAE6FC0-4322-475F-9EF3-C732D205D8D0}"/>
    <cellStyle name="Normal 12" xfId="59" xr:uid="{CDD12F59-7535-4436-92E6-1103D6F8C304}"/>
    <cellStyle name="Normal 12 2" xfId="60" xr:uid="{BEA75936-EA99-4195-8DD8-EEEB015B4B16}"/>
    <cellStyle name="Normal 14 2" xfId="8" xr:uid="{96CB12B8-117B-497C-88C0-C26C1A7D90BC}"/>
    <cellStyle name="Normal 2" xfId="4" xr:uid="{00000000-0005-0000-0000-000003000000}"/>
    <cellStyle name="Normal 2 2" xfId="7" xr:uid="{9664BBB4-8329-44D2-A34A-767090296628}"/>
    <cellStyle name="Normal 2 2 2" xfId="40" xr:uid="{78A28510-61F8-4B39-840F-E97FA71C56C8}"/>
    <cellStyle name="Normal 2 2 3" xfId="46" xr:uid="{4A55CC22-C73E-472B-9F45-F46C75E2EC2D}"/>
    <cellStyle name="Normal 2 2 4" xfId="48" xr:uid="{93BA919F-E0A9-45FE-8E8D-039748E9F7C6}"/>
    <cellStyle name="Normal 2 2 5" xfId="50" xr:uid="{311CE7A2-2BB7-4F11-9971-DCB13746A1F8}"/>
    <cellStyle name="Normal 2 2 6" xfId="52" xr:uid="{52DDF3A0-0DFD-47FD-8BB2-5C720E214B02}"/>
    <cellStyle name="Normal 2 2 7" xfId="54" xr:uid="{232E314B-CB87-4B8B-9F48-ED27EA2D329B}"/>
    <cellStyle name="Normal 2 2 8" xfId="58" xr:uid="{04E4AF33-E1BA-4B92-97FD-964F141B8E89}"/>
    <cellStyle name="Normal 3" xfId="6" xr:uid="{AE2D16F6-A001-47A9-927A-6868E6133E71}"/>
    <cellStyle name="Normal 3 2" xfId="18" xr:uid="{45C671E8-0148-4F25-ABCC-768765DA4D50}"/>
    <cellStyle name="Normal 3 2 2" xfId="41" xr:uid="{613F2FFE-616F-4CAE-9A13-DC71C5321A71}"/>
    <cellStyle name="Normal 3 3" xfId="15" xr:uid="{D16D9C43-4B4F-4A0B-9A4C-1E23CADA0D28}"/>
    <cellStyle name="Normal 4" xfId="20" xr:uid="{E67F7BF4-4827-456D-B237-D74404DE7646}"/>
    <cellStyle name="Normal 5" xfId="45" xr:uid="{418985BF-E9AE-42E9-877C-A9566B63D131}"/>
    <cellStyle name="Normal 6" xfId="47" xr:uid="{3F333143-3F31-4EA2-B60C-E20ED3C5A531}"/>
    <cellStyle name="Normal 7" xfId="49" xr:uid="{91503D69-883A-4C96-82B2-520898D68052}"/>
    <cellStyle name="Normal 8" xfId="51" xr:uid="{D5F33FD3-F013-479F-852F-49134CB1EBCE}"/>
    <cellStyle name="Normal 9" xfId="53" xr:uid="{68AC64FF-9248-437B-B800-2DC94EB4CB29}"/>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s>
  <dxfs count="201">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rgb="FFFF0000"/>
        </patternFill>
      </fill>
    </dxf>
    <dxf>
      <font>
        <b/>
        <i val="0"/>
        <color rgb="FF00B050"/>
      </font>
      <numFmt numFmtId="202" formatCode="#,##0;[Red]#,##0"/>
    </dxf>
    <dxf>
      <font>
        <b/>
        <i val="0"/>
        <color rgb="FF00B050"/>
      </font>
      <numFmt numFmtId="202" formatCode="#,##0;[Red]#,##0"/>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ndense val="0"/>
        <extend val="0"/>
        <color indexed="10"/>
      </font>
    </dxf>
    <dxf>
      <font>
        <b val="0"/>
        <i val="0"/>
        <condense val="0"/>
        <extend val="0"/>
        <color indexed="17"/>
      </font>
    </dxf>
    <dxf>
      <font>
        <b val="0"/>
        <i val="0"/>
        <condense val="0"/>
        <extend val="0"/>
        <color indexed="10"/>
      </font>
    </dxf>
    <dxf>
      <font>
        <b/>
        <sz val="9"/>
        <color rgb="FF1E6B3A"/>
        <name val="Arial"/>
        <charset val="1"/>
        <scheme val="none"/>
      </font>
      <fill>
        <patternFill patternType="solid">
          <bgColor rgb="FFD4EDDA"/>
        </patternFill>
      </fill>
    </dxf>
    <dxf>
      <font>
        <b/>
        <sz val="9"/>
        <color rgb="FF9C5700"/>
        <name val="Arial"/>
        <charset val="1"/>
        <scheme val="none"/>
      </font>
      <fill>
        <patternFill patternType="solid">
          <bgColor rgb="FFFFE5B4"/>
        </patternFill>
      </fill>
    </dxf>
    <dxf>
      <font>
        <b/>
        <sz val="9"/>
        <color rgb="FF9C0006"/>
        <name val="Arial"/>
        <charset val="1"/>
        <scheme val="none"/>
      </font>
      <fill>
        <patternFill patternType="solid">
          <bgColor rgb="FFF8D7DA"/>
        </patternFill>
      </fill>
    </dxf>
    <dxf>
      <font>
        <b/>
        <sz val="9"/>
        <color rgb="FF1E6B3A"/>
        <name val="Arial"/>
        <scheme val="none"/>
      </font>
      <fill>
        <patternFill patternType="solid">
          <bgColor rgb="FFD4EDDA"/>
        </patternFill>
      </fill>
    </dxf>
    <dxf>
      <font>
        <b/>
        <sz val="9"/>
        <color rgb="FF9C5700"/>
        <name val="Arial"/>
        <scheme val="none"/>
      </font>
      <fill>
        <patternFill patternType="solid">
          <bgColor rgb="FFFFE5B4"/>
        </patternFill>
      </fill>
    </dxf>
    <dxf>
      <font>
        <b/>
        <sz val="9"/>
        <color rgb="FF9C0006"/>
        <name val="Arial"/>
        <scheme val="none"/>
      </font>
      <fill>
        <patternFill patternType="solid">
          <bgColor rgb="FFF8D7DA"/>
        </patternFill>
      </fill>
    </dxf>
    <dxf>
      <fill>
        <patternFill>
          <bgColor rgb="FF92D050"/>
        </patternFill>
      </fill>
    </dxf>
    <dxf>
      <fill>
        <patternFill>
          <bgColor theme="0"/>
        </patternFill>
      </fill>
    </dxf>
    <dxf>
      <font>
        <condense val="0"/>
        <extend val="0"/>
        <color indexed="9"/>
      </font>
      <fill>
        <patternFill>
          <bgColor indexed="9"/>
        </patternFill>
      </fill>
    </dxf>
    <dxf>
      <font>
        <color rgb="FF8DC44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ndense val="0"/>
        <extend val="0"/>
        <color indexed="10"/>
      </font>
    </dxf>
    <dxf>
      <font>
        <b val="0"/>
        <i val="0"/>
        <condense val="0"/>
        <extend val="0"/>
        <color indexed="17"/>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00B050"/>
      </font>
    </dxf>
    <dxf>
      <font>
        <b/>
        <i val="0"/>
        <color rgb="FFFF0000"/>
      </font>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theme="7" tint="-0.24994659260841701"/>
        </patternFill>
      </fill>
    </dxf>
    <dxf>
      <fill>
        <patternFill>
          <bgColor indexed="44"/>
        </patternFill>
      </fill>
    </dxf>
    <dxf>
      <fill>
        <patternFill>
          <bgColor indexed="29"/>
        </patternFill>
      </fill>
    </dxf>
    <dxf>
      <font>
        <b/>
        <i val="0"/>
        <color rgb="FF00B050"/>
      </font>
      <numFmt numFmtId="202" formatCode="#,##0;[Red]#,##0"/>
    </dxf>
    <dxf>
      <font>
        <b/>
        <i val="0"/>
        <color rgb="FF008000"/>
      </font>
      <fill>
        <patternFill>
          <bgColor theme="0" tint="-4.9989318521683403E-2"/>
        </patternFill>
      </fill>
    </dxf>
    <dxf>
      <font>
        <b/>
        <i val="0"/>
        <color rgb="FFFF0000"/>
      </font>
      <fill>
        <patternFill patternType="solid">
          <bgColor theme="0" tint="-4.9989318521683403E-2"/>
        </patternFill>
      </fill>
    </dxf>
    <dxf>
      <font>
        <b/>
        <i val="0"/>
        <color auto="1"/>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numFmt numFmtId="201" formatCode="yyyy\-mm\-dd"/>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numFmt numFmtId="201" formatCode="yyyy\-mm\-dd"/>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numFmt numFmtId="3" formatCode="#,##0"/>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font>
        <b val="0"/>
        <i val="0"/>
        <strike val="0"/>
        <condense val="0"/>
        <extend val="0"/>
        <outline val="0"/>
        <shadow val="0"/>
        <u val="none"/>
        <vertAlign val="baseline"/>
        <sz val="9"/>
        <color auto="1"/>
        <name val="Arial"/>
        <charset val="1"/>
        <scheme val="none"/>
      </font>
      <alignment horizontal="center" vertical="top" textRotation="0" wrapText="1" indent="0" justifyLastLine="0" shrinkToFit="0" readingOrder="0"/>
      <border diagonalUp="0" diagonalDown="0">
        <left/>
        <right style="thin">
          <color rgb="FFD0D7DE"/>
        </right>
        <top style="thin">
          <color rgb="FFD0D7DE"/>
        </top>
        <bottom style="thin">
          <color rgb="FFD0D7DE"/>
        </bottom>
        <vertical/>
        <horizontal/>
      </border>
    </dxf>
    <dxf>
      <border outline="0">
        <top style="thin">
          <color rgb="FFD0D7DE"/>
        </top>
      </border>
    </dxf>
    <dxf>
      <border outline="0">
        <left style="thin">
          <color rgb="FFD0D7DE"/>
        </left>
        <right style="thin">
          <color rgb="FFD0D7DE"/>
        </right>
        <top style="thin">
          <color rgb="FFD0D7DE"/>
        </top>
        <bottom style="thin">
          <color rgb="FFD0D7DE"/>
        </bottom>
      </border>
    </dxf>
    <dxf>
      <border outline="0">
        <bottom style="thin">
          <color rgb="FFD0D7DE"/>
        </bottom>
      </border>
    </dxf>
    <dxf>
      <font>
        <b/>
        <i val="0"/>
        <strike val="0"/>
        <condense val="0"/>
        <extend val="0"/>
        <outline val="0"/>
        <shadow val="0"/>
        <u val="none"/>
        <vertAlign val="baseline"/>
        <sz val="10"/>
        <color rgb="FFFFFFFF"/>
        <name val="Arial"/>
        <charset val="1"/>
        <scheme val="none"/>
      </font>
      <fill>
        <patternFill patternType="solid">
          <fgColor rgb="FF003366"/>
          <bgColor rgb="FF1B3A4B"/>
        </patternFill>
      </fill>
      <alignment horizontal="center" vertical="top" textRotation="0" wrapText="1" indent="0" justifyLastLine="0" shrinkToFit="0" readingOrder="0"/>
      <border diagonalUp="0" diagonalDown="0" outline="0">
        <left style="thin">
          <color rgb="FFD0D7DE"/>
        </left>
        <right style="thin">
          <color rgb="FFD0D7DE"/>
        </right>
        <top/>
        <bottom/>
      </border>
    </dxf>
    <dxf>
      <font>
        <b val="0"/>
        <i val="0"/>
        <strike val="0"/>
        <u val="none"/>
        <sz val="9"/>
        <color auto="1"/>
        <name val="Arial"/>
        <charset val="1"/>
        <scheme val="none"/>
      </font>
      <alignment horizontal="center" vertical="top" wrapText="1"/>
      <border>
        <left style="thin">
          <color rgb="FFD0D7DE"/>
        </left>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numFmt numFmtId="201" formatCode="yyyy\-mm\-dd"/>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numFmt numFmtId="201" formatCode="yyyy\-mm\-dd"/>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numFmt numFmtId="3" formatCode="#,##0"/>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vertical="top" wrapText="1"/>
      <border>
        <left style="thin">
          <color rgb="FFD0D7DE"/>
        </left>
        <right style="thin">
          <color rgb="FFD0D7DE"/>
        </right>
        <top style="thin">
          <color rgb="FFD0D7DE"/>
        </top>
        <bottom style="thin">
          <color rgb="FFD0D7DE"/>
        </bottom>
      </border>
    </dxf>
    <dxf>
      <font>
        <b val="0"/>
        <i val="0"/>
        <strike val="0"/>
        <u val="none"/>
        <sz val="9"/>
        <color auto="1"/>
        <name val="Arial"/>
        <charset val="1"/>
        <scheme val="none"/>
      </font>
      <alignment horizontal="center" vertical="top" wrapText="1"/>
      <border>
        <left/>
        <right style="thin">
          <color rgb="FFD0D7DE"/>
        </right>
        <top style="thin">
          <color rgb="FFD0D7DE"/>
        </top>
        <bottom style="thin">
          <color rgb="FFD0D7DE"/>
        </bottom>
      </border>
    </dxf>
  </dxfs>
  <tableStyles count="1" defaultTableStyle="TableStyleMedium2" defaultPivotStyle="PivotStyleLight16">
    <tableStyle name="Invisible" pivot="0" table="0" count="0" xr9:uid="{238C9AC6-48DB-415E-B966-26745C28CF62}"/>
  </tableStyles>
  <colors>
    <mruColors>
      <color rgb="FFEDF4F7"/>
      <color rgb="FF008000"/>
      <color rgb="FFD5FFFE"/>
      <color rgb="FF2C6682"/>
      <color rgb="FF53B3DD"/>
      <color rgb="FF3D88AA"/>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63" Type="http://schemas.openxmlformats.org/officeDocument/2006/relationships/externalLink" Target="externalLinks/externalLink36.xml"/><Relationship Id="rId68" Type="http://schemas.openxmlformats.org/officeDocument/2006/relationships/externalLink" Target="externalLinks/externalLink4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53" Type="http://schemas.openxmlformats.org/officeDocument/2006/relationships/externalLink" Target="externalLinks/externalLink26.xml"/><Relationship Id="rId58" Type="http://schemas.openxmlformats.org/officeDocument/2006/relationships/externalLink" Target="externalLinks/externalLink31.xml"/><Relationship Id="rId74" Type="http://schemas.openxmlformats.org/officeDocument/2006/relationships/externalLink" Target="externalLinks/externalLink47.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34.xml"/><Relationship Id="rId8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56" Type="http://schemas.openxmlformats.org/officeDocument/2006/relationships/externalLink" Target="externalLinks/externalLink29.xml"/><Relationship Id="rId64" Type="http://schemas.openxmlformats.org/officeDocument/2006/relationships/externalLink" Target="externalLinks/externalLink37.xml"/><Relationship Id="rId69" Type="http://schemas.openxmlformats.org/officeDocument/2006/relationships/externalLink" Target="externalLinks/externalLink42.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4.xml"/><Relationship Id="rId72" Type="http://schemas.openxmlformats.org/officeDocument/2006/relationships/externalLink" Target="externalLinks/externalLink45.xml"/><Relationship Id="rId80" Type="http://schemas.openxmlformats.org/officeDocument/2006/relationships/calcChain" Target="calcChain.xml"/><Relationship Id="rId85"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59" Type="http://schemas.openxmlformats.org/officeDocument/2006/relationships/externalLink" Target="externalLinks/externalLink32.xml"/><Relationship Id="rId67" Type="http://schemas.openxmlformats.org/officeDocument/2006/relationships/externalLink" Target="externalLinks/externalLink40.xml"/><Relationship Id="rId20" Type="http://schemas.openxmlformats.org/officeDocument/2006/relationships/worksheet" Target="worksheets/sheet20.xml"/><Relationship Id="rId41" Type="http://schemas.openxmlformats.org/officeDocument/2006/relationships/externalLink" Target="externalLinks/externalLink14.xml"/><Relationship Id="rId54" Type="http://schemas.openxmlformats.org/officeDocument/2006/relationships/externalLink" Target="externalLinks/externalLink27.xml"/><Relationship Id="rId62" Type="http://schemas.openxmlformats.org/officeDocument/2006/relationships/externalLink" Target="externalLinks/externalLink35.xml"/><Relationship Id="rId70" Type="http://schemas.openxmlformats.org/officeDocument/2006/relationships/externalLink" Target="externalLinks/externalLink43.xml"/><Relationship Id="rId75" Type="http://schemas.openxmlformats.org/officeDocument/2006/relationships/externalLink" Target="externalLinks/externalLink48.xml"/><Relationship Id="rId83"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 Id="rId57" Type="http://schemas.openxmlformats.org/officeDocument/2006/relationships/externalLink" Target="externalLinks/externalLink30.xml"/><Relationship Id="rId10" Type="http://schemas.openxmlformats.org/officeDocument/2006/relationships/worksheet" Target="worksheets/sheet10.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externalLink" Target="externalLinks/externalLink25.xml"/><Relationship Id="rId60" Type="http://schemas.openxmlformats.org/officeDocument/2006/relationships/externalLink" Target="externalLinks/externalLink33.xml"/><Relationship Id="rId65" Type="http://schemas.openxmlformats.org/officeDocument/2006/relationships/externalLink" Target="externalLinks/externalLink38.xml"/><Relationship Id="rId73" Type="http://schemas.openxmlformats.org/officeDocument/2006/relationships/externalLink" Target="externalLinks/externalLink46.xml"/><Relationship Id="rId78" Type="http://schemas.openxmlformats.org/officeDocument/2006/relationships/styles" Target="styles.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2.xml"/><Relationship Id="rId34" Type="http://schemas.openxmlformats.org/officeDocument/2006/relationships/externalLink" Target="externalLinks/externalLink7.xml"/><Relationship Id="rId50" Type="http://schemas.openxmlformats.org/officeDocument/2006/relationships/externalLink" Target="externalLinks/externalLink23.xml"/><Relationship Id="rId55" Type="http://schemas.openxmlformats.org/officeDocument/2006/relationships/externalLink" Target="externalLinks/externalLink28.xml"/><Relationship Id="rId76" Type="http://schemas.openxmlformats.org/officeDocument/2006/relationships/externalLink" Target="externalLinks/externalLink49.xml"/><Relationship Id="rId7" Type="http://schemas.openxmlformats.org/officeDocument/2006/relationships/worksheet" Target="worksheets/sheet7.xml"/><Relationship Id="rId71" Type="http://schemas.openxmlformats.org/officeDocument/2006/relationships/externalLink" Target="externalLinks/externalLink44.xml"/><Relationship Id="rId2" Type="http://schemas.openxmlformats.org/officeDocument/2006/relationships/worksheet" Target="worksheets/sheet2.xml"/><Relationship Id="rId29" Type="http://schemas.openxmlformats.org/officeDocument/2006/relationships/externalLink" Target="externalLinks/externalLink2.xml"/><Relationship Id="rId24" Type="http://schemas.openxmlformats.org/officeDocument/2006/relationships/worksheet" Target="worksheets/sheet24.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66" Type="http://schemas.openxmlformats.org/officeDocument/2006/relationships/externalLink" Target="externalLinks/externalLink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0.00</c:formatCode>
                <c:ptCount val="8"/>
                <c:pt idx="0">
                  <c:v>1.2651814106111863</c:v>
                </c:pt>
                <c:pt idx="1">
                  <c:v>1.5544444238564914</c:v>
                </c:pt>
                <c:pt idx="2" formatCode="0%">
                  <c:v>1</c:v>
                </c:pt>
                <c:pt idx="3" formatCode="0%">
                  <c:v>2.9672131147540983</c:v>
                </c:pt>
                <c:pt idx="4" formatCode="0%">
                  <c:v>3.7666666666666666</c:v>
                </c:pt>
                <c:pt idx="5" formatCode="0%">
                  <c:v>0.67825678659811761</c:v>
                </c:pt>
                <c:pt idx="6" formatCode="0%">
                  <c:v>0.88233954451345742</c:v>
                </c:pt>
                <c:pt idx="7" formatCode="0%">
                  <c:v>0.86918160919540233</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'Physical-Chart Data'!$D$4:$D$25</c:f>
              <c:numCache>
                <c:formatCode>0.0%</c:formatCode>
                <c:ptCount val="22"/>
                <c:pt idx="0">
                  <c:v>1.8905592658328184E-3</c:v>
                </c:pt>
                <c:pt idx="1">
                  <c:v>5.4621900455161992E-2</c:v>
                </c:pt>
                <c:pt idx="2">
                  <c:v>0.12307343887314791</c:v>
                </c:pt>
                <c:pt idx="3">
                  <c:v>0.19298720672330139</c:v>
                </c:pt>
                <c:pt idx="4">
                  <c:v>0.26528632864714236</c:v>
                </c:pt>
                <c:pt idx="5">
                  <c:v>0.37976116919274594</c:v>
                </c:pt>
                <c:pt idx="6">
                  <c:v>0.51647715943470307</c:v>
                </c:pt>
                <c:pt idx="7">
                  <c:v>0.66883703526828464</c:v>
                </c:pt>
                <c:pt idx="8">
                  <c:v>0.77170266032213353</c:v>
                </c:pt>
                <c:pt idx="9">
                  <c:v>0.80704725659664867</c:v>
                </c:pt>
                <c:pt idx="10">
                  <c:v>0.83843841773974781</c:v>
                </c:pt>
                <c:pt idx="11">
                  <c:v>0.85340534526092426</c:v>
                </c:pt>
                <c:pt idx="12">
                  <c:v>0.87555541332598119</c:v>
                </c:pt>
                <c:pt idx="13">
                  <c:v>0.90356670744826195</c:v>
                </c:pt>
                <c:pt idx="14">
                  <c:v>0.91843516834100958</c:v>
                </c:pt>
                <c:pt idx="15">
                  <c:v>0.94049907810619138</c:v>
                </c:pt>
                <c:pt idx="16">
                  <c:v>0.96595270155503421</c:v>
                </c:pt>
                <c:pt idx="17">
                  <c:v>0.99761218426060183</c:v>
                </c:pt>
                <c:pt idx="18">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8"/>
              <c:layout>
                <c:manualLayout>
                  <c:x val="-3.1980768991290869E-2"/>
                  <c:y val="-4.4647823258034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7B-4E18-92BC-1F898AEF0B8E}"/>
                </c:ext>
              </c:extLst>
            </c:dLbl>
            <c:dLbl>
              <c:idx val="9"/>
              <c:layout>
                <c:manualLayout>
                  <c:x val="-6.5528052736782874E-2"/>
                  <c:y val="-4.100198396465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'Physical-Chart Data'!$G$4:$G$25</c:f>
              <c:numCache>
                <c:formatCode>0.0%</c:formatCode>
                <c:ptCount val="22"/>
                <c:pt idx="0">
                  <c:v>1.529104613372536E-3</c:v>
                </c:pt>
                <c:pt idx="1">
                  <c:v>5.4005418242070537E-2</c:v>
                </c:pt>
                <c:pt idx="2">
                  <c:v>0.16280539070835404</c:v>
                </c:pt>
                <c:pt idx="3">
                  <c:v>0.20291365721506291</c:v>
                </c:pt>
                <c:pt idx="4">
                  <c:v>0.27783240816768034</c:v>
                </c:pt>
                <c:pt idx="5">
                  <c:v>0.34891856411668398</c:v>
                </c:pt>
                <c:pt idx="6">
                  <c:v>0.42225658473747091</c:v>
                </c:pt>
                <c:pt idx="7">
                  <c:v>0.51547788206719214</c:v>
                </c:pt>
                <c:pt idx="8">
                  <c:v>0.60386848716977981</c:v>
                </c:pt>
                <c:pt idx="9">
                  <c:v>0.6737230009784303</c:v>
                </c:pt>
                <c:pt idx="10">
                  <c:v>0.73794047800498552</c:v>
                </c:pt>
                <c:pt idx="11">
                  <c:v>0.79423463643202363</c:v>
                </c:pt>
                <c:pt idx="12">
                  <c:v>0.84175733945630749</c:v>
                </c:pt>
                <c:pt idx="13">
                  <c:v>0.87720945783162152</c:v>
                </c:pt>
                <c:pt idx="14">
                  <c:v>0.91116443037165595</c:v>
                </c:pt>
                <c:pt idx="15">
                  <c:v>0.93637253118439234</c:v>
                </c:pt>
                <c:pt idx="16">
                  <c:v>0.97407651423148978</c:v>
                </c:pt>
                <c:pt idx="17">
                  <c:v>0.99307969535909379</c:v>
                </c:pt>
                <c:pt idx="18">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1"/>
              <c:layout>
                <c:manualLayout>
                  <c:x val="-2.6417999874110146E-2"/>
                  <c:y val="-4.69126114139880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05-45A8-8A28-B56BBFFD8C8C}"/>
                </c:ext>
              </c:extLst>
            </c:dLbl>
            <c:dLbl>
              <c:idx val="4"/>
              <c:layout>
                <c:manualLayout>
                  <c:x val="-2.7952084836572466E-2"/>
                  <c:y val="-5.59368637724444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0D-46D0-9193-7662BF4BC978}"/>
                </c:ext>
              </c:extLst>
            </c:dLbl>
            <c:dLbl>
              <c:idx val="6"/>
              <c:layout>
                <c:manualLayout>
                  <c:x val="9.1671406745798129E-3"/>
                  <c:y val="1.82970331350046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32-449E-A9BB-E26946D523BB}"/>
                </c:ext>
              </c:extLst>
            </c:dLbl>
            <c:dLbl>
              <c:idx val="7"/>
              <c:layout>
                <c:manualLayout>
                  <c:x val="-5.23075265064724E-3"/>
                  <c:y val="9.031073840554109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9D-49FE-9626-F981FA5BDF4F}"/>
                </c:ext>
              </c:extLst>
            </c:dLbl>
            <c:dLbl>
              <c:idx val="8"/>
              <c:layout>
                <c:manualLayout>
                  <c:x val="-6.3790495087888404E-3"/>
                  <c:y val="5.428052265058786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0D-4426-83CF-DBA869F9E36F}"/>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'Physical-Chart Data'!$J$4:$J$25</c:f>
              <c:numCache>
                <c:formatCode>0.00%</c:formatCode>
                <c:ptCount val="22"/>
                <c:pt idx="0">
                  <c:v>1.5311560720677254E-3</c:v>
                </c:pt>
                <c:pt idx="1">
                  <c:v>5.4077872333092913E-2</c:v>
                </c:pt>
                <c:pt idx="2">
                  <c:v>0.16302381169241981</c:v>
                </c:pt>
                <c:pt idx="3">
                  <c:v>0.23638391153758101</c:v>
                </c:pt>
                <c:pt idx="4">
                  <c:v>0.33639400436699496</c:v>
                </c:pt>
                <c:pt idx="5">
                  <c:v>0.48207784279310439</c:v>
                </c:pt>
                <c:pt idx="6">
                  <c:v>0.55082970442779811</c:v>
                </c:pt>
                <c:pt idx="7">
                  <c:v>0.66900442853661357</c:v>
                </c:pt>
                <c:pt idx="8">
                  <c:v>0.7627175804780062</c:v>
                </c:pt>
                <c:pt idx="9">
                  <c:v>0.84857728030248947</c:v>
                </c:pt>
                <c:pt idx="10">
                  <c:v>0.93712659608250515</c:v>
                </c:pt>
                <c:pt idx="11">
                  <c:v>0.95102023735380781</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'Physical-Chart Data'!$M$4:$M$25</c:f>
              <c:numCache>
                <c:formatCode>0.0%</c:formatCode>
                <c:ptCount val="22"/>
                <c:pt idx="11" formatCode="0.00%">
                  <c:v>0.93712659608250515</c:v>
                </c:pt>
                <c:pt idx="12" formatCode="0.00%">
                  <c:v>0.9604866584393299</c:v>
                </c:pt>
                <c:pt idx="13" formatCode="0.00%">
                  <c:v>0.989131557080836</c:v>
                </c:pt>
                <c:pt idx="14" formatCode="0.00%">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1746674.44</c:v>
                </c:pt>
                <c:pt idx="1">
                  <c:v>3674180.73</c:v>
                </c:pt>
                <c:pt idx="2">
                  <c:v>6206943.2599999998</c:v>
                </c:pt>
                <c:pt idx="3">
                  <c:v>4258632.4400000004</c:v>
                </c:pt>
                <c:pt idx="4">
                  <c:v>2976928.82</c:v>
                </c:pt>
                <c:pt idx="5">
                  <c:v>5023065.22</c:v>
                </c:pt>
                <c:pt idx="6">
                  <c:v>5345982.47</c:v>
                </c:pt>
                <c:pt idx="7">
                  <c:v>5984969.54</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Report'!$T$73:$T$78</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Report'!$U$73:$U$78</c:f>
              <c:numCache>
                <c:formatCode>_(* #,##0_);_(* \(#,##0\);_(* "-"??_);_(@_)</c:formatCode>
                <c:ptCount val="6"/>
                <c:pt idx="0" formatCode="#,##0_);\(#,##0\)">
                  <c:v>57304347.860000007</c:v>
                </c:pt>
                <c:pt idx="1">
                  <c:v>33587063.659999996</c:v>
                </c:pt>
                <c:pt idx="2">
                  <c:v>52209223.819999993</c:v>
                </c:pt>
                <c:pt idx="3" formatCode="#,##0_);\(#,##0\)">
                  <c:v>40499983.457999997</c:v>
                </c:pt>
                <c:pt idx="4" formatCode="#,##0_);\(#,##0\)">
                  <c:v>33617268.486999996</c:v>
                </c:pt>
                <c:pt idx="5" formatCode="#,##0_);\(#,##0\)">
                  <c:v>27469388.637499999</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Manpower!$B$11:$Z$11</c:f>
              <c:numCache>
                <c:formatCode>General</c:formatCode>
                <c:ptCount val="25"/>
                <c:pt idx="0">
                  <c:v>2</c:v>
                </c:pt>
                <c:pt idx="1">
                  <c:v>44</c:v>
                </c:pt>
                <c:pt idx="2">
                  <c:v>113</c:v>
                </c:pt>
                <c:pt idx="3">
                  <c:v>118</c:v>
                </c:pt>
                <c:pt idx="4">
                  <c:v>126</c:v>
                </c:pt>
                <c:pt idx="5">
                  <c:v>195</c:v>
                </c:pt>
                <c:pt idx="6">
                  <c:v>206</c:v>
                </c:pt>
                <c:pt idx="7">
                  <c:v>208</c:v>
                </c:pt>
                <c:pt idx="8">
                  <c:v>152</c:v>
                </c:pt>
                <c:pt idx="9">
                  <c:v>56</c:v>
                </c:pt>
                <c:pt idx="10">
                  <c:v>140</c:v>
                </c:pt>
                <c:pt idx="11">
                  <c:v>136</c:v>
                </c:pt>
                <c:pt idx="12">
                  <c:v>47</c:v>
                </c:pt>
                <c:pt idx="13">
                  <c:v>56</c:v>
                </c:pt>
                <c:pt idx="14">
                  <c:v>29</c:v>
                </c:pt>
                <c:pt idx="15">
                  <c:v>51</c:v>
                </c:pt>
                <c:pt idx="16">
                  <c:v>58</c:v>
                </c:pt>
                <c:pt idx="17">
                  <c:v>50</c:v>
                </c:pt>
                <c:pt idx="18">
                  <c:v>0</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Manpower!$B$13:$Z$13</c:f>
              <c:numCache>
                <c:formatCode>General</c:formatCode>
                <c:ptCount val="25"/>
                <c:pt idx="0">
                  <c:v>20</c:v>
                </c:pt>
                <c:pt idx="1">
                  <c:v>63</c:v>
                </c:pt>
                <c:pt idx="2">
                  <c:v>115</c:v>
                </c:pt>
                <c:pt idx="3">
                  <c:v>133</c:v>
                </c:pt>
                <c:pt idx="4">
                  <c:v>142</c:v>
                </c:pt>
                <c:pt idx="5">
                  <c:v>196</c:v>
                </c:pt>
                <c:pt idx="6">
                  <c:v>207</c:v>
                </c:pt>
                <c:pt idx="7">
                  <c:v>211</c:v>
                </c:pt>
                <c:pt idx="8">
                  <c:v>181</c:v>
                </c:pt>
                <c:pt idx="9">
                  <c:v>181</c:v>
                </c:pt>
                <c:pt idx="10">
                  <c:v>179</c:v>
                </c:pt>
                <c:pt idx="11">
                  <c:v>179</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Manpower!$B$15:$Z$15</c:f>
              <c:numCache>
                <c:formatCode>General</c:formatCode>
                <c:ptCount val="25"/>
                <c:pt idx="3">
                  <c:v>0</c:v>
                </c:pt>
                <c:pt idx="4">
                  <c:v>0</c:v>
                </c:pt>
                <c:pt idx="5">
                  <c:v>0</c:v>
                </c:pt>
                <c:pt idx="6">
                  <c:v>0</c:v>
                </c:pt>
                <c:pt idx="7">
                  <c:v>0</c:v>
                </c:pt>
                <c:pt idx="8">
                  <c:v>0</c:v>
                </c:pt>
                <c:pt idx="11">
                  <c:v>0</c:v>
                </c:pt>
                <c:pt idx="12">
                  <c:v>47</c:v>
                </c:pt>
                <c:pt idx="13">
                  <c:v>56</c:v>
                </c:pt>
                <c:pt idx="14">
                  <c:v>29</c:v>
                </c:pt>
                <c:pt idx="15">
                  <c:v>51</c:v>
                </c:pt>
                <c:pt idx="16">
                  <c:v>58</c:v>
                </c:pt>
                <c:pt idx="17">
                  <c:v>50</c:v>
                </c:pt>
                <c:pt idx="18">
                  <c:v>0</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Report'!$AG$61:$AG$62</c:f>
              <c:strCache>
                <c:ptCount val="2"/>
                <c:pt idx="0">
                  <c:v>Proactive</c:v>
                </c:pt>
                <c:pt idx="1">
                  <c:v>Reactive</c:v>
                </c:pt>
              </c:strCache>
            </c:strRef>
          </c:cat>
          <c:val>
            <c:numRef>
              <c:f>'Weekly Progress Report'!$AH$61:$AH$62</c:f>
              <c:numCache>
                <c:formatCode>#,##0_ ;[Red]\-#,##0\ </c:formatCode>
                <c:ptCount val="2"/>
                <c:pt idx="0">
                  <c:v>386</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Report'!$X$61</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Report'!$Y$61,'Weekly Progress Report'!$AD$61)</c15:sqref>
                  </c15:fullRef>
                </c:ext>
              </c:extLst>
              <c:f>'Weekly Progress Report'!$AD$61</c:f>
              <c:numCache>
                <c:formatCode>#,##0_ ;[Red]\-#,##0\ </c:formatCode>
                <c:ptCount val="1"/>
                <c:pt idx="0">
                  <c:v>493390</c:v>
                </c:pt>
              </c:numCache>
            </c:numRef>
          </c:val>
          <c:extLst>
            <c:ext xmlns:c16="http://schemas.microsoft.com/office/drawing/2014/chart" uri="{C3380CC4-5D6E-409C-BE32-E72D297353CC}">
              <c16:uniqueId val="{00000000-55A8-4857-BD2C-07C963126922}"/>
            </c:ext>
          </c:extLst>
        </c:ser>
        <c:ser>
          <c:idx val="1"/>
          <c:order val="1"/>
          <c:tx>
            <c:strRef>
              <c:f>'Weekly Progress Report'!$X$62</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Report'!$Y$62,'Weekly Progress Report'!$AD$62)</c15:sqref>
                  </c15:fullRef>
                </c:ext>
              </c:extLst>
              <c:f>'Weekly Progress Report'!$AD$62</c:f>
              <c:numCache>
                <c:formatCode>#,##0_ ;[Red]\-#,##0\ </c:formatCode>
                <c:ptCount val="1"/>
                <c:pt idx="0">
                  <c:v>493390</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'EV-Chart Data'!$D$4:$D$25</c:f>
              <c:numCache>
                <c:formatCode>0.00%</c:formatCode>
                <c:ptCount val="22"/>
                <c:pt idx="0">
                  <c:v>0</c:v>
                </c:pt>
                <c:pt idx="1">
                  <c:v>2.0450990795265109E-2</c:v>
                </c:pt>
                <c:pt idx="2">
                  <c:v>0.10887945079681402</c:v>
                </c:pt>
                <c:pt idx="3">
                  <c:v>0.21811832336143352</c:v>
                </c:pt>
                <c:pt idx="4">
                  <c:v>0.31328063314249222</c:v>
                </c:pt>
                <c:pt idx="5">
                  <c:v>0.37338998523246958</c:v>
                </c:pt>
                <c:pt idx="6">
                  <c:v>0.47108218053687601</c:v>
                </c:pt>
                <c:pt idx="7">
                  <c:v>0.58854087581717096</c:v>
                </c:pt>
                <c:pt idx="8">
                  <c:v>0.66315643924151446</c:v>
                </c:pt>
                <c:pt idx="9">
                  <c:v>0.71902279844862527</c:v>
                </c:pt>
                <c:pt idx="10">
                  <c:v>0.77811469580422599</c:v>
                </c:pt>
                <c:pt idx="11">
                  <c:v>0.78475645204808198</c:v>
                </c:pt>
                <c:pt idx="12">
                  <c:v>0.81600998825990834</c:v>
                </c:pt>
                <c:pt idx="13">
                  <c:v>0.8291842863470209</c:v>
                </c:pt>
                <c:pt idx="14">
                  <c:v>0.85950432759684725</c:v>
                </c:pt>
                <c:pt idx="15">
                  <c:v>0.89879304695683515</c:v>
                </c:pt>
                <c:pt idx="16">
                  <c:v>0.93473902432160361</c:v>
                </c:pt>
                <c:pt idx="17">
                  <c:v>1</c:v>
                </c:pt>
                <c:pt idx="19">
                  <c:v>0</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2"/>
              <c:layout>
                <c:manualLayout>
                  <c:x val="5.4858341806071024E-4"/>
                  <c:y val="-5.6839289008290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AD-4830-A6C3-BBB40E125BD4}"/>
                </c:ext>
              </c:extLst>
            </c:dLbl>
            <c:dLbl>
              <c:idx val="8"/>
              <c:layout>
                <c:manualLayout>
                  <c:x val="-3.53028685152426E-2"/>
                  <c:y val="-5.92311568904027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AD-4830-A6C3-BBB40E125B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'EV-Chart Data'!$G$4:$G$25</c:f>
              <c:numCache>
                <c:formatCode>0.0%</c:formatCode>
                <c:ptCount val="22"/>
                <c:pt idx="0">
                  <c:v>0</c:v>
                </c:pt>
                <c:pt idx="1">
                  <c:v>2.69584146350322E-2</c:v>
                </c:pt>
                <c:pt idx="2">
                  <c:v>0.11015783052661372</c:v>
                </c:pt>
                <c:pt idx="3">
                  <c:v>0.15199382499350897</c:v>
                </c:pt>
                <c:pt idx="4">
                  <c:v>0.2140273699643844</c:v>
                </c:pt>
                <c:pt idx="5">
                  <c:v>0.26888502348275395</c:v>
                </c:pt>
                <c:pt idx="6">
                  <c:v>0.32165821509795645</c:v>
                </c:pt>
                <c:pt idx="7">
                  <c:v>0.38349773639671608</c:v>
                </c:pt>
                <c:pt idx="8">
                  <c:v>0.46986504629249265</c:v>
                </c:pt>
                <c:pt idx="9">
                  <c:v>0.53594575345368922</c:v>
                </c:pt>
                <c:pt idx="10">
                  <c:v>0.57932986081799909</c:v>
                </c:pt>
                <c:pt idx="11">
                  <c:v>0.63149128646239516</c:v>
                </c:pt>
                <c:pt idx="12">
                  <c:v>0.70409544295963999</c:v>
                </c:pt>
                <c:pt idx="13">
                  <c:v>0.75139328354621637</c:v>
                </c:pt>
                <c:pt idx="14">
                  <c:v>0.81708002531310886</c:v>
                </c:pt>
                <c:pt idx="15">
                  <c:v>0.86912601730810446</c:v>
                </c:pt>
                <c:pt idx="16">
                  <c:v>0.93386982294505427</c:v>
                </c:pt>
                <c:pt idx="17">
                  <c:v>0.98383727161047563</c:v>
                </c:pt>
                <c:pt idx="18">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1"/>
              <c:layout>
                <c:manualLayout>
                  <c:x val="-1.2178978336359223E-2"/>
                  <c:y val="-5.41320133007533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7A-4F8C-9CD1-B93C6B8045BB}"/>
                </c:ext>
              </c:extLst>
            </c:dLbl>
            <c:dLbl>
              <c:idx val="4"/>
              <c:layout>
                <c:manualLayout>
                  <c:x val="-1.7491039601625083E-2"/>
                  <c:y val="-5.59368637724445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5F-4DF6-8E3D-1C2C0439B588}"/>
                </c:ext>
              </c:extLst>
            </c:dLbl>
            <c:dLbl>
              <c:idx val="5"/>
              <c:layout>
                <c:manualLayout>
                  <c:x val="2.0614081710890422E-2"/>
                  <c:y val="2.3436901468397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E8-417F-AFDD-1A1F94A8DCD3}"/>
                </c:ext>
              </c:extLst>
            </c:dLbl>
            <c:dLbl>
              <c:idx val="6"/>
              <c:layout>
                <c:manualLayout>
                  <c:x val="9.047297570360692E-3"/>
                  <c:y val="1.99908850887688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8D-4FAD-8192-DB123173E577}"/>
                </c:ext>
              </c:extLst>
            </c:dLbl>
            <c:dLbl>
              <c:idx val="7"/>
              <c:layout>
                <c:manualLayout>
                  <c:x val="-1.1510950334909146E-2"/>
                  <c:y val="-2.69253032560119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E6-43AF-947C-4518B56CBC88}"/>
                </c:ext>
              </c:extLst>
            </c:dLbl>
            <c:dLbl>
              <c:idx val="8"/>
              <c:layout>
                <c:manualLayout>
                  <c:x val="1.0963325563474549E-2"/>
                  <c:y val="2.00294049382668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40-479B-B007-3564C582171F}"/>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dLbl>
              <c:idx val="11"/>
              <c:layout>
                <c:manualLayout>
                  <c:x val="-4.981257283531948E-2"/>
                  <c:y val="-3.9626161594665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5B-4F45-80E5-5CF78744918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'EV-Chart Data'!$J$4:$J$25</c:f>
              <c:numCache>
                <c:formatCode>0.0%</c:formatCode>
                <c:ptCount val="22"/>
                <c:pt idx="0">
                  <c:v>0</c:v>
                </c:pt>
                <c:pt idx="1">
                  <c:v>2.69584146350322E-2</c:v>
                </c:pt>
                <c:pt idx="2">
                  <c:v>0.11015783052661372</c:v>
                </c:pt>
                <c:pt idx="3">
                  <c:v>0.17708942670096375</c:v>
                </c:pt>
                <c:pt idx="4" formatCode="0.00%">
                  <c:v>0.25991360352599957</c:v>
                </c:pt>
                <c:pt idx="5" formatCode="0.00%">
                  <c:v>0.36412009331258444</c:v>
                </c:pt>
                <c:pt idx="6" formatCode="0.00%">
                  <c:v>0.43685640068987253</c:v>
                </c:pt>
                <c:pt idx="7" formatCode="0.00%">
                  <c:v>0.53446522408430741</c:v>
                </c:pt>
                <c:pt idx="8" formatCode="0.00%">
                  <c:v>0.67560590593552916</c:v>
                </c:pt>
                <c:pt idx="9" formatCode="0.00%">
                  <c:v>0.7788518724449891</c:v>
                </c:pt>
                <c:pt idx="10" formatCode="0.00%">
                  <c:v>0.88410555572109084</c:v>
                </c:pt>
                <c:pt idx="11" formatCode="0.00%">
                  <c:v>0.91108660633486527</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'EV-Chart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'EV-Chart Data'!$P$4:$P$25</c:f>
              <c:numCache>
                <c:formatCode>0.0%</c:formatCode>
                <c:ptCount val="22"/>
                <c:pt idx="11" formatCode="0.00%">
                  <c:v>0.91108660633486527</c:v>
                </c:pt>
                <c:pt idx="12" formatCode="0.00%">
                  <c:v>0.95772509468359224</c:v>
                </c:pt>
                <c:pt idx="13" formatCode="0.00%">
                  <c:v>0.98529907744420864</c:v>
                </c:pt>
                <c:pt idx="14" formatCode="0.00%">
                  <c:v>1.0000000000000002</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Data'!$A$4:$A$25</c:f>
              <c:numCache>
                <c:formatCode>mmm\-yy</c:formatCode>
                <c:ptCount val="22"/>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numCache>
            </c:numRef>
          </c:cat>
          <c:val>
            <c:numRef>
              <c:f>'EV-Chart Data'!$M$4:$M$24</c:f>
              <c:numCache>
                <c:formatCode>0.0%</c:formatCode>
                <c:ptCount val="21"/>
                <c:pt idx="0">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Report'!$A$12:$A$27</c:f>
              <c:strCache>
                <c:ptCount val="16"/>
                <c:pt idx="0">
                  <c:v>Preliminaries</c:v>
                </c:pt>
                <c:pt idx="1">
                  <c:v>Engineering</c:v>
                </c:pt>
                <c:pt idx="2">
                  <c:v>Procuments</c:v>
                </c:pt>
                <c:pt idx="3">
                  <c:v>ROAD WORKS</c:v>
                </c:pt>
                <c:pt idx="4">
                  <c:v>Electrical Works</c:v>
                </c:pt>
                <c:pt idx="5">
                  <c:v>Demolition Works</c:v>
                </c:pt>
                <c:pt idx="6">
                  <c:v>Storm Water Network</c:v>
                </c:pt>
                <c:pt idx="7">
                  <c:v>Plots</c:v>
                </c:pt>
                <c:pt idx="8">
                  <c:v>Sewer Water Network</c:v>
                </c:pt>
                <c:pt idx="9">
                  <c:v>TSE Network</c:v>
                </c:pt>
                <c:pt idx="10">
                  <c:v>Potable Water Network</c:v>
                </c:pt>
                <c:pt idx="11">
                  <c:v>Sewage Lift Station</c:v>
                </c:pt>
                <c:pt idx="12">
                  <c:v>Box Culvert</c:v>
                </c:pt>
                <c:pt idx="13">
                  <c:v>Open Drain Channel</c:v>
                </c:pt>
                <c:pt idx="14">
                  <c:v>Under Pass</c:v>
                </c:pt>
                <c:pt idx="15">
                  <c:v>Testing and Commissioning	</c:v>
                </c:pt>
              </c:strCache>
            </c:strRef>
          </c:cat>
          <c:val>
            <c:numRef>
              <c:f>'Weekly Progress Report'!$K$12:$K$27</c:f>
              <c:numCache>
                <c:formatCode>0.0%</c:formatCode>
                <c:ptCount val="16"/>
                <c:pt idx="0">
                  <c:v>0</c:v>
                </c:pt>
                <c:pt idx="1">
                  <c:v>0.98360655508843509</c:v>
                </c:pt>
                <c:pt idx="2">
                  <c:v>0.81473214007204509</c:v>
                </c:pt>
                <c:pt idx="3">
                  <c:v>0.59543664102199634</c:v>
                </c:pt>
                <c:pt idx="4">
                  <c:v>0.36386073387453971</c:v>
                </c:pt>
                <c:pt idx="5">
                  <c:v>0.99802023028997711</c:v>
                </c:pt>
                <c:pt idx="6">
                  <c:v>0.65313727955457324</c:v>
                </c:pt>
                <c:pt idx="7">
                  <c:v>0.58784165634891639</c:v>
                </c:pt>
                <c:pt idx="8">
                  <c:v>0.6984258081039435</c:v>
                </c:pt>
                <c:pt idx="9">
                  <c:v>0.70978822391304774</c:v>
                </c:pt>
                <c:pt idx="10">
                  <c:v>0.80236824184635802</c:v>
                </c:pt>
                <c:pt idx="11">
                  <c:v>1.5748701731994488E-3</c:v>
                </c:pt>
                <c:pt idx="12">
                  <c:v>1.0008295853657321</c:v>
                </c:pt>
                <c:pt idx="13">
                  <c:v>1.000000025653869</c:v>
                </c:pt>
                <c:pt idx="14">
                  <c:v>1</c:v>
                </c:pt>
                <c:pt idx="15">
                  <c:v>0.14285714285714285</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Report'!$A$12:$A$27</c:f>
              <c:strCache>
                <c:ptCount val="16"/>
                <c:pt idx="0">
                  <c:v>Preliminaries</c:v>
                </c:pt>
                <c:pt idx="1">
                  <c:v>Engineering</c:v>
                </c:pt>
                <c:pt idx="2">
                  <c:v>Procuments</c:v>
                </c:pt>
                <c:pt idx="3">
                  <c:v>ROAD WORKS</c:v>
                </c:pt>
                <c:pt idx="4">
                  <c:v>Electrical Works</c:v>
                </c:pt>
                <c:pt idx="5">
                  <c:v>Demolition Works</c:v>
                </c:pt>
                <c:pt idx="6">
                  <c:v>Storm Water Network</c:v>
                </c:pt>
                <c:pt idx="7">
                  <c:v>Plots</c:v>
                </c:pt>
                <c:pt idx="8">
                  <c:v>Sewer Water Network</c:v>
                </c:pt>
                <c:pt idx="9">
                  <c:v>TSE Network</c:v>
                </c:pt>
                <c:pt idx="10">
                  <c:v>Potable Water Network</c:v>
                </c:pt>
                <c:pt idx="11">
                  <c:v>Sewage Lift Station</c:v>
                </c:pt>
                <c:pt idx="12">
                  <c:v>Box Culvert</c:v>
                </c:pt>
                <c:pt idx="13">
                  <c:v>Open Drain Channel</c:v>
                </c:pt>
                <c:pt idx="14">
                  <c:v>Under Pass</c:v>
                </c:pt>
                <c:pt idx="15">
                  <c:v>Testing and Commissioning	</c:v>
                </c:pt>
              </c:strCache>
            </c:strRef>
          </c:cat>
          <c:val>
            <c:numRef>
              <c:f>'Weekly Progress Report'!$L$12:$L$27</c:f>
              <c:numCache>
                <c:formatCode>0.0%</c:formatCode>
                <c:ptCount val="16"/>
                <c:pt idx="0">
                  <c:v>0</c:v>
                </c:pt>
                <c:pt idx="1">
                  <c:v>1</c:v>
                </c:pt>
                <c:pt idx="2">
                  <c:v>1</c:v>
                </c:pt>
                <c:pt idx="3">
                  <c:v>1.0751988737221396</c:v>
                </c:pt>
                <c:pt idx="4">
                  <c:v>1.0417485302196743</c:v>
                </c:pt>
                <c:pt idx="5">
                  <c:v>0.99802023028997711</c:v>
                </c:pt>
                <c:pt idx="6">
                  <c:v>0.76674598568183783</c:v>
                </c:pt>
                <c:pt idx="7">
                  <c:v>0.90382971900157716</c:v>
                </c:pt>
                <c:pt idx="8">
                  <c:v>0.6984258081039435</c:v>
                </c:pt>
                <c:pt idx="9">
                  <c:v>0.8449393273398772</c:v>
                </c:pt>
                <c:pt idx="10">
                  <c:v>0.91125642124990758</c:v>
                </c:pt>
                <c:pt idx="11">
                  <c:v>0.39917411138952658</c:v>
                </c:pt>
                <c:pt idx="12">
                  <c:v>1.0008295853657321</c:v>
                </c:pt>
                <c:pt idx="13">
                  <c:v>1.000000025653869</c:v>
                </c:pt>
                <c:pt idx="14">
                  <c:v>1</c:v>
                </c:pt>
                <c:pt idx="15">
                  <c:v>0.67857142944396265</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Report'!$A$12:$B$27</c:f>
              <c:strCache>
                <c:ptCount val="16"/>
                <c:pt idx="0">
                  <c:v>Preliminaries</c:v>
                </c:pt>
                <c:pt idx="1">
                  <c:v>Engineering</c:v>
                </c:pt>
                <c:pt idx="2">
                  <c:v>Procuments</c:v>
                </c:pt>
                <c:pt idx="3">
                  <c:v>ROAD WORKS</c:v>
                </c:pt>
                <c:pt idx="4">
                  <c:v>Electrical Works</c:v>
                </c:pt>
                <c:pt idx="5">
                  <c:v>Demolition Works</c:v>
                </c:pt>
                <c:pt idx="6">
                  <c:v>Storm Water Network</c:v>
                </c:pt>
                <c:pt idx="7">
                  <c:v>Plots</c:v>
                </c:pt>
                <c:pt idx="8">
                  <c:v>Sewer Water Network</c:v>
                </c:pt>
                <c:pt idx="9">
                  <c:v>TSE Network</c:v>
                </c:pt>
                <c:pt idx="10">
                  <c:v>Potable Water Network</c:v>
                </c:pt>
                <c:pt idx="11">
                  <c:v>Sewage Lift Station</c:v>
                </c:pt>
                <c:pt idx="12">
                  <c:v>Box Culvert</c:v>
                </c:pt>
                <c:pt idx="13">
                  <c:v>Open Drain Channel</c:v>
                </c:pt>
                <c:pt idx="14">
                  <c:v>Under Pass</c:v>
                </c:pt>
                <c:pt idx="15">
                  <c:v>Testing and Commissioning	</c:v>
                </c:pt>
              </c:strCache>
            </c:strRef>
          </c:cat>
          <c:val>
            <c:numRef>
              <c:f>'Weekly Progress Report'!$M$12:$M$27</c:f>
              <c:numCache>
                <c:formatCode>0.0%</c:formatCode>
                <c:ptCount val="16"/>
                <c:pt idx="0">
                  <c:v>0</c:v>
                </c:pt>
                <c:pt idx="1">
                  <c:v>1.6393444911564914E-2</c:v>
                </c:pt>
                <c:pt idx="2">
                  <c:v>0.18526785992795491</c:v>
                </c:pt>
                <c:pt idx="3">
                  <c:v>0.47976223270014329</c:v>
                </c:pt>
                <c:pt idx="4">
                  <c:v>0.67788779634513463</c:v>
                </c:pt>
                <c:pt idx="5">
                  <c:v>0</c:v>
                </c:pt>
                <c:pt idx="6">
                  <c:v>0.11360870612726459</c:v>
                </c:pt>
                <c:pt idx="7">
                  <c:v>0.31598806265266077</c:v>
                </c:pt>
                <c:pt idx="8">
                  <c:v>0</c:v>
                </c:pt>
                <c:pt idx="9">
                  <c:v>0.13515110342682946</c:v>
                </c:pt>
                <c:pt idx="10">
                  <c:v>0.10888817940354956</c:v>
                </c:pt>
                <c:pt idx="11">
                  <c:v>0.39759924121632712</c:v>
                </c:pt>
                <c:pt idx="12">
                  <c:v>0</c:v>
                </c:pt>
                <c:pt idx="13">
                  <c:v>0</c:v>
                </c:pt>
                <c:pt idx="14">
                  <c:v>0</c:v>
                </c:pt>
                <c:pt idx="15">
                  <c:v>0.53571428658681985</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extLst>
                <c:ext xmlns:c15="http://schemas.microsoft.com/office/drawing/2012/chart" uri="{02D57815-91ED-43cb-92C2-25804820EDAC}">
                  <c15:fullRef>
                    <c15:sqref>Manpower!$B$11:$T$11</c15:sqref>
                  </c15:fullRef>
                </c:ext>
              </c:extLst>
              <c:f>Manpower!$B$11:$T$11</c:f>
              <c:numCache>
                <c:formatCode>General</c:formatCode>
                <c:ptCount val="19"/>
                <c:pt idx="0">
                  <c:v>2</c:v>
                </c:pt>
                <c:pt idx="1">
                  <c:v>44</c:v>
                </c:pt>
                <c:pt idx="2">
                  <c:v>113</c:v>
                </c:pt>
                <c:pt idx="3">
                  <c:v>118</c:v>
                </c:pt>
                <c:pt idx="4">
                  <c:v>126</c:v>
                </c:pt>
                <c:pt idx="5">
                  <c:v>195</c:v>
                </c:pt>
                <c:pt idx="6">
                  <c:v>206</c:v>
                </c:pt>
                <c:pt idx="7">
                  <c:v>208</c:v>
                </c:pt>
                <c:pt idx="8">
                  <c:v>152</c:v>
                </c:pt>
                <c:pt idx="9">
                  <c:v>56</c:v>
                </c:pt>
                <c:pt idx="10">
                  <c:v>140</c:v>
                </c:pt>
                <c:pt idx="11">
                  <c:v>136</c:v>
                </c:pt>
                <c:pt idx="12">
                  <c:v>47</c:v>
                </c:pt>
                <c:pt idx="13">
                  <c:v>56</c:v>
                </c:pt>
                <c:pt idx="14">
                  <c:v>29</c:v>
                </c:pt>
                <c:pt idx="15">
                  <c:v>51</c:v>
                </c:pt>
                <c:pt idx="16">
                  <c:v>58</c:v>
                </c:pt>
                <c:pt idx="17">
                  <c:v>50</c:v>
                </c:pt>
                <c:pt idx="18">
                  <c:v>0</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extLst>
                <c:ext xmlns:c15="http://schemas.microsoft.com/office/drawing/2012/chart" uri="{02D57815-91ED-43cb-92C2-25804820EDAC}">
                  <c15:fullRef>
                    <c15:sqref>Manpower!$B$13:$T$13</c15:sqref>
                  </c15:fullRef>
                </c:ext>
              </c:extLst>
              <c:f>Manpower!$B$13:$T$13</c:f>
              <c:numCache>
                <c:formatCode>General</c:formatCode>
                <c:ptCount val="19"/>
                <c:pt idx="0">
                  <c:v>20</c:v>
                </c:pt>
                <c:pt idx="1">
                  <c:v>63</c:v>
                </c:pt>
                <c:pt idx="2">
                  <c:v>115</c:v>
                </c:pt>
                <c:pt idx="3">
                  <c:v>133</c:v>
                </c:pt>
                <c:pt idx="4">
                  <c:v>142</c:v>
                </c:pt>
                <c:pt idx="5">
                  <c:v>196</c:v>
                </c:pt>
                <c:pt idx="6">
                  <c:v>207</c:v>
                </c:pt>
                <c:pt idx="7">
                  <c:v>211</c:v>
                </c:pt>
                <c:pt idx="8">
                  <c:v>181</c:v>
                </c:pt>
                <c:pt idx="9">
                  <c:v>181</c:v>
                </c:pt>
                <c:pt idx="10">
                  <c:v>179</c:v>
                </c:pt>
                <c:pt idx="11">
                  <c:v>179</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45981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extLst>
                <c:ext xmlns:c15="http://schemas.microsoft.com/office/drawing/2012/chart" uri="{02D57815-91ED-43cb-92C2-25804820EDAC}">
                  <c15:fullRef>
                    <c15:sqref>Manpower!$B$15:$V$15</c15:sqref>
                  </c15:fullRef>
                </c:ext>
              </c:extLst>
              <c:f>Manpower!$B$15:$T$15</c:f>
              <c:numCache>
                <c:formatCode>General</c:formatCode>
                <c:ptCount val="19"/>
                <c:pt idx="3">
                  <c:v>0</c:v>
                </c:pt>
                <c:pt idx="4">
                  <c:v>0</c:v>
                </c:pt>
                <c:pt idx="5">
                  <c:v>0</c:v>
                </c:pt>
                <c:pt idx="6">
                  <c:v>0</c:v>
                </c:pt>
                <c:pt idx="7">
                  <c:v>0</c:v>
                </c:pt>
                <c:pt idx="8">
                  <c:v>0</c:v>
                </c:pt>
                <c:pt idx="11">
                  <c:v>0</c:v>
                </c:pt>
                <c:pt idx="12">
                  <c:v>47</c:v>
                </c:pt>
                <c:pt idx="13">
                  <c:v>56</c:v>
                </c:pt>
                <c:pt idx="14">
                  <c:v>29</c:v>
                </c:pt>
                <c:pt idx="15">
                  <c:v>51</c:v>
                </c:pt>
                <c:pt idx="16">
                  <c:v>58</c:v>
                </c:pt>
                <c:pt idx="17">
                  <c:v>50</c:v>
                </c:pt>
                <c:pt idx="18">
                  <c:v>0</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Manpower!$B$32:$T$33</c:f>
              <c:strCache>
                <c:ptCount val="19"/>
                <c:pt idx="0">
                  <c:v>Nov-25</c:v>
                </c:pt>
                <c:pt idx="1">
                  <c:v>Dec-25</c:v>
                </c:pt>
                <c:pt idx="2">
                  <c:v>Jan-26</c:v>
                </c:pt>
                <c:pt idx="3">
                  <c:v>Feb-26</c:v>
                </c:pt>
                <c:pt idx="4">
                  <c:v>Mar-26</c:v>
                </c:pt>
                <c:pt idx="5">
                  <c:v>Apr-26</c:v>
                </c:pt>
                <c:pt idx="6">
                  <c:v>May-26</c:v>
                </c:pt>
                <c:pt idx="7">
                  <c:v>Jun-26</c:v>
                </c:pt>
                <c:pt idx="8">
                  <c:v>Jul-26</c:v>
                </c:pt>
                <c:pt idx="9">
                  <c:v>Aug-26</c:v>
                </c:pt>
                <c:pt idx="10">
                  <c:v>Sep-26</c:v>
                </c:pt>
                <c:pt idx="11">
                  <c:v>Oct-26</c:v>
                </c:pt>
                <c:pt idx="12">
                  <c:v>Nov-26</c:v>
                </c:pt>
                <c:pt idx="13">
                  <c:v>Dec-26</c:v>
                </c:pt>
                <c:pt idx="14">
                  <c:v>Jan-27</c:v>
                </c:pt>
                <c:pt idx="15">
                  <c:v>Feb-27</c:v>
                </c:pt>
                <c:pt idx="16">
                  <c:v>Mar-27</c:v>
                </c:pt>
                <c:pt idx="17">
                  <c:v>Apr-27</c:v>
                </c:pt>
                <c:pt idx="18">
                  <c:v>May-27</c:v>
                </c:pt>
              </c:strCache>
            </c:strRef>
          </c:cat>
          <c:val>
            <c:numRef>
              <c:f>Manpower!$B$34:$T$34</c:f>
              <c:numCache>
                <c:formatCode>General</c:formatCode>
                <c:ptCount val="19"/>
                <c:pt idx="0">
                  <c:v>0</c:v>
                </c:pt>
                <c:pt idx="1">
                  <c:v>21</c:v>
                </c:pt>
                <c:pt idx="2">
                  <c:v>95</c:v>
                </c:pt>
                <c:pt idx="3">
                  <c:v>96</c:v>
                </c:pt>
                <c:pt idx="4">
                  <c:v>93</c:v>
                </c:pt>
                <c:pt idx="5">
                  <c:v>99</c:v>
                </c:pt>
                <c:pt idx="6">
                  <c:v>92</c:v>
                </c:pt>
                <c:pt idx="7">
                  <c:v>86</c:v>
                </c:pt>
                <c:pt idx="8">
                  <c:v>68</c:v>
                </c:pt>
                <c:pt idx="9">
                  <c:v>34</c:v>
                </c:pt>
                <c:pt idx="10">
                  <c:v>94</c:v>
                </c:pt>
                <c:pt idx="11">
                  <c:v>78</c:v>
                </c:pt>
                <c:pt idx="12">
                  <c:v>23</c:v>
                </c:pt>
                <c:pt idx="13">
                  <c:v>15</c:v>
                </c:pt>
                <c:pt idx="14">
                  <c:v>10</c:v>
                </c:pt>
                <c:pt idx="15">
                  <c:v>11</c:v>
                </c:pt>
                <c:pt idx="16">
                  <c:v>14</c:v>
                </c:pt>
                <c:pt idx="17">
                  <c:v>0</c:v>
                </c:pt>
                <c:pt idx="18">
                  <c:v>0</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strRef>
              <c:f>Manpower!$B$32:$T$33</c:f>
              <c:strCache>
                <c:ptCount val="19"/>
                <c:pt idx="0">
                  <c:v>Nov-25</c:v>
                </c:pt>
                <c:pt idx="1">
                  <c:v>Dec-25</c:v>
                </c:pt>
                <c:pt idx="2">
                  <c:v>Jan-26</c:v>
                </c:pt>
                <c:pt idx="3">
                  <c:v>Feb-26</c:v>
                </c:pt>
                <c:pt idx="4">
                  <c:v>Mar-26</c:v>
                </c:pt>
                <c:pt idx="5">
                  <c:v>Apr-26</c:v>
                </c:pt>
                <c:pt idx="6">
                  <c:v>May-26</c:v>
                </c:pt>
                <c:pt idx="7">
                  <c:v>Jun-26</c:v>
                </c:pt>
                <c:pt idx="8">
                  <c:v>Jul-26</c:v>
                </c:pt>
                <c:pt idx="9">
                  <c:v>Aug-26</c:v>
                </c:pt>
                <c:pt idx="10">
                  <c:v>Sep-26</c:v>
                </c:pt>
                <c:pt idx="11">
                  <c:v>Oct-26</c:v>
                </c:pt>
                <c:pt idx="12">
                  <c:v>Nov-26</c:v>
                </c:pt>
                <c:pt idx="13">
                  <c:v>Dec-26</c:v>
                </c:pt>
                <c:pt idx="14">
                  <c:v>Jan-27</c:v>
                </c:pt>
                <c:pt idx="15">
                  <c:v>Feb-27</c:v>
                </c:pt>
                <c:pt idx="16">
                  <c:v>Mar-27</c:v>
                </c:pt>
                <c:pt idx="17">
                  <c:v>Apr-27</c:v>
                </c:pt>
                <c:pt idx="18">
                  <c:v>May-27</c:v>
                </c:pt>
              </c:strCache>
            </c:strRef>
          </c:cat>
          <c:val>
            <c:numRef>
              <c:f>Manpower!$B$36:$T$36</c:f>
              <c:numCache>
                <c:formatCode>General</c:formatCode>
                <c:ptCount val="19"/>
                <c:pt idx="0">
                  <c:v>5</c:v>
                </c:pt>
                <c:pt idx="1">
                  <c:v>54</c:v>
                </c:pt>
                <c:pt idx="2">
                  <c:v>99</c:v>
                </c:pt>
                <c:pt idx="3">
                  <c:v>97</c:v>
                </c:pt>
                <c:pt idx="4">
                  <c:v>95</c:v>
                </c:pt>
                <c:pt idx="5">
                  <c:v>102</c:v>
                </c:pt>
                <c:pt idx="6">
                  <c:v>102</c:v>
                </c:pt>
                <c:pt idx="7">
                  <c:v>102</c:v>
                </c:pt>
                <c:pt idx="8">
                  <c:v>113</c:v>
                </c:pt>
                <c:pt idx="9">
                  <c:v>113</c:v>
                </c:pt>
                <c:pt idx="10">
                  <c:v>99</c:v>
                </c:pt>
                <c:pt idx="11">
                  <c:v>99</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Manpower!$B$32:$T$33</c:f>
              <c:strCache>
                <c:ptCount val="19"/>
                <c:pt idx="0">
                  <c:v>Nov-25</c:v>
                </c:pt>
                <c:pt idx="1">
                  <c:v>Dec-25</c:v>
                </c:pt>
                <c:pt idx="2">
                  <c:v>Jan-26</c:v>
                </c:pt>
                <c:pt idx="3">
                  <c:v>Feb-26</c:v>
                </c:pt>
                <c:pt idx="4">
                  <c:v>Mar-26</c:v>
                </c:pt>
                <c:pt idx="5">
                  <c:v>Apr-26</c:v>
                </c:pt>
                <c:pt idx="6">
                  <c:v>May-26</c:v>
                </c:pt>
                <c:pt idx="7">
                  <c:v>Jun-26</c:v>
                </c:pt>
                <c:pt idx="8">
                  <c:v>Jul-26</c:v>
                </c:pt>
                <c:pt idx="9">
                  <c:v>Aug-26</c:v>
                </c:pt>
                <c:pt idx="10">
                  <c:v>Sep-26</c:v>
                </c:pt>
                <c:pt idx="11">
                  <c:v>Oct-26</c:v>
                </c:pt>
                <c:pt idx="12">
                  <c:v>Nov-26</c:v>
                </c:pt>
                <c:pt idx="13">
                  <c:v>Dec-26</c:v>
                </c:pt>
                <c:pt idx="14">
                  <c:v>Jan-27</c:v>
                </c:pt>
                <c:pt idx="15">
                  <c:v>Feb-27</c:v>
                </c:pt>
                <c:pt idx="16">
                  <c:v>Mar-27</c:v>
                </c:pt>
                <c:pt idx="17">
                  <c:v>Apr-27</c:v>
                </c:pt>
                <c:pt idx="18">
                  <c:v>May-27</c:v>
                </c:pt>
              </c:strCache>
            </c:strRef>
          </c:cat>
          <c:val>
            <c:numRef>
              <c:f>Manpower!$B$38:$V$38</c:f>
              <c:numCache>
                <c:formatCode>General</c:formatCode>
                <c:ptCount val="21"/>
                <c:pt idx="3">
                  <c:v>0</c:v>
                </c:pt>
                <c:pt idx="4">
                  <c:v>0</c:v>
                </c:pt>
                <c:pt idx="5">
                  <c:v>0</c:v>
                </c:pt>
                <c:pt idx="6">
                  <c:v>0</c:v>
                </c:pt>
                <c:pt idx="7">
                  <c:v>0</c:v>
                </c:pt>
                <c:pt idx="8">
                  <c:v>0</c:v>
                </c:pt>
                <c:pt idx="9">
                  <c:v>0</c:v>
                </c:pt>
                <c:pt idx="10">
                  <c:v>0</c:v>
                </c:pt>
                <c:pt idx="11">
                  <c:v>0</c:v>
                </c:pt>
                <c:pt idx="12">
                  <c:v>23</c:v>
                </c:pt>
                <c:pt idx="13">
                  <c:v>15</c:v>
                </c:pt>
                <c:pt idx="14">
                  <c:v>10</c:v>
                </c:pt>
                <c:pt idx="15">
                  <c:v>11</c:v>
                </c:pt>
                <c:pt idx="16">
                  <c:v>14</c:v>
                </c:pt>
                <c:pt idx="17">
                  <c:v>0</c:v>
                </c:pt>
                <c:pt idx="18">
                  <c:v>0</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jpeg"/><Relationship Id="rId4" Type="http://schemas.openxmlformats.org/officeDocument/2006/relationships/image" Target="../media/image1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image" Target="../media/image21.jpeg"/><Relationship Id="rId3" Type="http://schemas.openxmlformats.org/officeDocument/2006/relationships/image" Target="../media/image16.png"/><Relationship Id="rId7" Type="http://schemas.openxmlformats.org/officeDocument/2006/relationships/image" Target="../media/image20.jpeg"/><Relationship Id="rId12" Type="http://schemas.openxmlformats.org/officeDocument/2006/relationships/image" Target="../media/image25.jpeg"/><Relationship Id="rId2" Type="http://schemas.openxmlformats.org/officeDocument/2006/relationships/image" Target="../media/image15.png"/><Relationship Id="rId1" Type="http://schemas.openxmlformats.org/officeDocument/2006/relationships/image" Target="../media/image14.jpeg"/><Relationship Id="rId6" Type="http://schemas.openxmlformats.org/officeDocument/2006/relationships/image" Target="../media/image19.jpeg"/><Relationship Id="rId11" Type="http://schemas.openxmlformats.org/officeDocument/2006/relationships/image" Target="../media/image24.jpeg"/><Relationship Id="rId5" Type="http://schemas.openxmlformats.org/officeDocument/2006/relationships/image" Target="../media/image18.jpeg"/><Relationship Id="rId10" Type="http://schemas.openxmlformats.org/officeDocument/2006/relationships/image" Target="../media/image23.jpeg"/><Relationship Id="rId4" Type="http://schemas.openxmlformats.org/officeDocument/2006/relationships/image" Target="../media/image17.png"/><Relationship Id="rId9" Type="http://schemas.openxmlformats.org/officeDocument/2006/relationships/image" Target="../media/image22.jpe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25</xdr:col>
      <xdr:colOff>822893</xdr:colOff>
      <xdr:row>40</xdr:row>
      <xdr:rowOff>0</xdr:rowOff>
    </xdr:from>
    <xdr:to>
      <xdr:col>30</xdr:col>
      <xdr:colOff>0</xdr:colOff>
      <xdr:row>55</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28</xdr:row>
      <xdr:rowOff>0</xdr:rowOff>
    </xdr:from>
    <xdr:to>
      <xdr:col>26</xdr:col>
      <xdr:colOff>0</xdr:colOff>
      <xdr:row>55</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40</xdr:row>
      <xdr:rowOff>32656</xdr:rowOff>
    </xdr:from>
    <xdr:to>
      <xdr:col>33</xdr:col>
      <xdr:colOff>840441</xdr:colOff>
      <xdr:row>54</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42</xdr:row>
      <xdr:rowOff>60158</xdr:rowOff>
    </xdr:from>
    <xdr:to>
      <xdr:col>33</xdr:col>
      <xdr:colOff>685800</xdr:colOff>
      <xdr:row>43</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4,402,172 </a:t>
          </a:fld>
          <a:endParaRPr lang="en-US" sz="1400" b="1">
            <a:solidFill>
              <a:srgbClr val="2C6682"/>
            </a:solidFill>
          </a:endParaRPr>
        </a:p>
      </xdr:txBody>
    </xdr:sp>
    <xdr:clientData/>
  </xdr:twoCellAnchor>
  <xdr:twoCellAnchor>
    <xdr:from>
      <xdr:col>18</xdr:col>
      <xdr:colOff>15389</xdr:colOff>
      <xdr:row>72</xdr:row>
      <xdr:rowOff>2062</xdr:rowOff>
    </xdr:from>
    <xdr:to>
      <xdr:col>21</xdr:col>
      <xdr:colOff>812423</xdr:colOff>
      <xdr:row>78</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35034</xdr:colOff>
      <xdr:row>84</xdr:row>
      <xdr:rowOff>26276</xdr:rowOff>
    </xdr:from>
    <xdr:to>
      <xdr:col>17</xdr:col>
      <xdr:colOff>832069</xdr:colOff>
      <xdr:row>92</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57</xdr:row>
      <xdr:rowOff>228600</xdr:rowOff>
    </xdr:from>
    <xdr:to>
      <xdr:col>33</xdr:col>
      <xdr:colOff>850724</xdr:colOff>
      <xdr:row>66</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68</xdr:row>
      <xdr:rowOff>17516</xdr:rowOff>
    </xdr:from>
    <xdr:to>
      <xdr:col>33</xdr:col>
      <xdr:colOff>849585</xdr:colOff>
      <xdr:row>75</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807766</xdr:colOff>
      <xdr:row>1</xdr:row>
      <xdr:rowOff>100977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28</xdr:row>
      <xdr:rowOff>0</xdr:rowOff>
    </xdr:from>
    <xdr:to>
      <xdr:col>14</xdr:col>
      <xdr:colOff>0</xdr:colOff>
      <xdr:row>55</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27</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95250</xdr:colOff>
          <xdr:row>95</xdr:row>
          <xdr:rowOff>47624</xdr:rowOff>
        </xdr:from>
        <xdr:to>
          <xdr:col>4</xdr:col>
          <xdr:colOff>864868</xdr:colOff>
          <xdr:row>101</xdr:row>
          <xdr:rowOff>100275</xdr:rowOff>
        </xdr:to>
        <xdr:pic>
          <xdr:nvPicPr>
            <xdr:cNvPr id="13" name="Picture 12">
              <a:extLst>
                <a:ext uri="{FF2B5EF4-FFF2-40B4-BE49-F238E27FC236}">
                  <a16:creationId xmlns:a16="http://schemas.microsoft.com/office/drawing/2014/main" id="{97AEDF14-E0C3-440F-BE3C-C4F45C1A3D84}"/>
                </a:ext>
              </a:extLst>
            </xdr:cNvPr>
            <xdr:cNvPicPr>
              <a:picLocks noChangeAspect="1" noChangeArrowheads="1"/>
              <a:extLst>
                <a:ext uri="{84589F7E-364E-4C9E-8A38-B11213B215E9}">
                  <a14:cameraTool cellRange="'Weekly Photos'!$B$24:$J$40" spid="_x0000_s193299"/>
                </a:ext>
              </a:extLst>
            </xdr:cNvPicPr>
          </xdr:nvPicPr>
          <xdr:blipFill>
            <a:blip xmlns:r="http://schemas.openxmlformats.org/officeDocument/2006/relationships" r:embed="rId11"/>
            <a:srcRect/>
            <a:stretch>
              <a:fillRect/>
            </a:stretch>
          </xdr:blipFill>
          <xdr:spPr bwMode="auto">
            <a:xfrm>
              <a:off x="95250" y="23693437"/>
              <a:ext cx="5167311" cy="304540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xdr:colOff>
          <xdr:row>95</xdr:row>
          <xdr:rowOff>22411</xdr:rowOff>
        </xdr:from>
        <xdr:to>
          <xdr:col>10</xdr:col>
          <xdr:colOff>847837</xdr:colOff>
          <xdr:row>101</xdr:row>
          <xdr:rowOff>69141</xdr:rowOff>
        </xdr:to>
        <xdr:pic>
          <xdr:nvPicPr>
            <xdr:cNvPr id="19" name="Picture 18">
              <a:extLst>
                <a:ext uri="{FF2B5EF4-FFF2-40B4-BE49-F238E27FC236}">
                  <a16:creationId xmlns:a16="http://schemas.microsoft.com/office/drawing/2014/main" id="{F44223AA-DC3F-4F27-BDDA-75BB5DD28DBB}"/>
                </a:ext>
              </a:extLst>
            </xdr:cNvPr>
            <xdr:cNvPicPr>
              <a:picLocks noChangeAspect="1" noChangeArrowheads="1"/>
              <a:extLst>
                <a:ext uri="{84589F7E-364E-4C9E-8A38-B11213B215E9}">
                  <a14:cameraTool cellRange="'Weekly Photos'!$L$24:$T$40" spid="_x0000_s193300"/>
                </a:ext>
              </a:extLst>
            </xdr:cNvPicPr>
          </xdr:nvPicPr>
          <xdr:blipFill>
            <a:blip xmlns:r="http://schemas.openxmlformats.org/officeDocument/2006/relationships" r:embed="rId12"/>
            <a:srcRect/>
            <a:stretch>
              <a:fillRect/>
            </a:stretch>
          </xdr:blipFill>
          <xdr:spPr bwMode="auto">
            <a:xfrm>
              <a:off x="5457266" y="23846117"/>
              <a:ext cx="5793440" cy="305730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0</xdr:rowOff>
        </xdr:from>
        <xdr:to>
          <xdr:col>15</xdr:col>
          <xdr:colOff>789410</xdr:colOff>
          <xdr:row>101</xdr:row>
          <xdr:rowOff>26652</xdr:rowOff>
        </xdr:to>
        <xdr:pic>
          <xdr:nvPicPr>
            <xdr:cNvPr id="20" name="Picture 19">
              <a:extLst>
                <a:ext uri="{FF2B5EF4-FFF2-40B4-BE49-F238E27FC236}">
                  <a16:creationId xmlns:a16="http://schemas.microsoft.com/office/drawing/2014/main" id="{FB53C9FE-ECB6-4CA9-9431-5C27DF1E229E}"/>
                </a:ext>
              </a:extLst>
            </xdr:cNvPr>
            <xdr:cNvPicPr>
              <a:picLocks noChangeAspect="1" noChangeArrowheads="1"/>
              <a:extLst>
                <a:ext uri="{84589F7E-364E-4C9E-8A38-B11213B215E9}">
                  <a14:cameraTool cellRange="'Weekly Photos'!$B$5:$J$21" spid="_x0000_s193301"/>
                </a:ext>
              </a:extLst>
            </xdr:cNvPicPr>
          </xdr:nvPicPr>
          <xdr:blipFill>
            <a:blip xmlns:r="http://schemas.openxmlformats.org/officeDocument/2006/relationships" r:embed="rId13"/>
            <a:srcRect/>
            <a:stretch>
              <a:fillRect/>
            </a:stretch>
          </xdr:blipFill>
          <xdr:spPr bwMode="auto">
            <a:xfrm>
              <a:off x="10953750" y="23645813"/>
              <a:ext cx="4496541" cy="302131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8378967" y="4526859"/>
          <a:ext cx="1989796" cy="1235070"/>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75.17%</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X$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95.10%</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Y$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19.93%</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0.82044</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11236552" y="4475418"/>
          <a:ext cx="2075017" cy="1221035"/>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58.61%</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91.11%</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32.50%</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32</xdr:col>
      <xdr:colOff>0</xdr:colOff>
      <xdr:row>22</xdr:row>
      <xdr:rowOff>0</xdr:rowOff>
    </xdr:from>
    <xdr:to>
      <xdr:col>32</xdr:col>
      <xdr:colOff>304800</xdr:colOff>
      <xdr:row>22</xdr:row>
      <xdr:rowOff>304800</xdr:rowOff>
    </xdr:to>
    <xdr:sp macro="" textlink="">
      <xdr:nvSpPr>
        <xdr:cNvPr id="456705" name="AutoShape 1" descr="ردم مكان الجنونيتر">
          <a:extLst>
            <a:ext uri="{FF2B5EF4-FFF2-40B4-BE49-F238E27FC236}">
              <a16:creationId xmlns:a16="http://schemas.microsoft.com/office/drawing/2014/main" id="{5A6BEAC2-A214-16CA-8C29-0134CAF3AB91}"/>
            </a:ext>
          </a:extLst>
        </xdr:cNvPr>
        <xdr:cNvSpPr>
          <a:spLocks noChangeAspect="1" noChangeArrowheads="1"/>
        </xdr:cNvSpPr>
      </xdr:nvSpPr>
      <xdr:spPr bwMode="auto">
        <a:xfrm>
          <a:off x="19278600" y="481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149679</xdr:colOff>
      <xdr:row>3</xdr:row>
      <xdr:rowOff>420187</xdr:rowOff>
    </xdr:from>
    <xdr:to>
      <xdr:col>9</xdr:col>
      <xdr:colOff>639536</xdr:colOff>
      <xdr:row>20</xdr:row>
      <xdr:rowOff>176893</xdr:rowOff>
    </xdr:to>
    <xdr:pic>
      <xdr:nvPicPr>
        <xdr:cNvPr id="7" name="Picture 6">
          <a:extLst>
            <a:ext uri="{FF2B5EF4-FFF2-40B4-BE49-F238E27FC236}">
              <a16:creationId xmlns:a16="http://schemas.microsoft.com/office/drawing/2014/main" id="{3E2F7D24-FC1A-659D-A763-9F5D62AD47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49679" y="1359080"/>
          <a:ext cx="5660571" cy="3240134"/>
        </a:xfrm>
        <a:prstGeom prst="rect">
          <a:avLst/>
        </a:prstGeom>
      </xdr:spPr>
    </xdr:pic>
    <xdr:clientData/>
  </xdr:twoCellAnchor>
  <xdr:twoCellAnchor editAs="oneCell">
    <xdr:from>
      <xdr:col>1</xdr:col>
      <xdr:colOff>27213</xdr:colOff>
      <xdr:row>23</xdr:row>
      <xdr:rowOff>29119</xdr:rowOff>
    </xdr:from>
    <xdr:to>
      <xdr:col>9</xdr:col>
      <xdr:colOff>653142</xdr:colOff>
      <xdr:row>39</xdr:row>
      <xdr:rowOff>180703</xdr:rowOff>
    </xdr:to>
    <xdr:pic>
      <xdr:nvPicPr>
        <xdr:cNvPr id="9" name="Picture 8">
          <a:extLst>
            <a:ext uri="{FF2B5EF4-FFF2-40B4-BE49-F238E27FC236}">
              <a16:creationId xmlns:a16="http://schemas.microsoft.com/office/drawing/2014/main" id="{FF67FAC2-3BD1-D0D8-ED4C-3C16963A61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90499" y="5281476"/>
          <a:ext cx="5633357" cy="3199584"/>
        </a:xfrm>
        <a:prstGeom prst="rect">
          <a:avLst/>
        </a:prstGeom>
      </xdr:spPr>
    </xdr:pic>
    <xdr:clientData/>
  </xdr:twoCellAnchor>
  <xdr:twoCellAnchor editAs="oneCell">
    <xdr:from>
      <xdr:col>11</xdr:col>
      <xdr:colOff>40821</xdr:colOff>
      <xdr:row>23</xdr:row>
      <xdr:rowOff>34116</xdr:rowOff>
    </xdr:from>
    <xdr:to>
      <xdr:col>19</xdr:col>
      <xdr:colOff>612321</xdr:colOff>
      <xdr:row>39</xdr:row>
      <xdr:rowOff>155666</xdr:rowOff>
    </xdr:to>
    <xdr:pic>
      <xdr:nvPicPr>
        <xdr:cNvPr id="11" name="Picture 10">
          <a:extLst>
            <a:ext uri="{FF2B5EF4-FFF2-40B4-BE49-F238E27FC236}">
              <a16:creationId xmlns:a16="http://schemas.microsoft.com/office/drawing/2014/main" id="{3A1097BF-7DF6-E76C-1625-EC13774AD6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6082392" y="5286473"/>
          <a:ext cx="5578929" cy="3169550"/>
        </a:xfrm>
        <a:prstGeom prst="rect">
          <a:avLst/>
        </a:prstGeom>
      </xdr:spPr>
    </xdr:pic>
    <xdr:clientData/>
  </xdr:twoCellAnchor>
  <xdr:twoCellAnchor editAs="oneCell">
    <xdr:from>
      <xdr:col>10</xdr:col>
      <xdr:colOff>176893</xdr:colOff>
      <xdr:row>4</xdr:row>
      <xdr:rowOff>25581</xdr:rowOff>
    </xdr:from>
    <xdr:to>
      <xdr:col>19</xdr:col>
      <xdr:colOff>598714</xdr:colOff>
      <xdr:row>20</xdr:row>
      <xdr:rowOff>185057</xdr:rowOff>
    </xdr:to>
    <xdr:pic>
      <xdr:nvPicPr>
        <xdr:cNvPr id="13" name="Picture 12">
          <a:extLst>
            <a:ext uri="{FF2B5EF4-FFF2-40B4-BE49-F238E27FC236}">
              <a16:creationId xmlns:a16="http://schemas.microsoft.com/office/drawing/2014/main" id="{B0566697-82F7-540D-403A-D50883B3039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6027964" y="1399902"/>
          <a:ext cx="5619750" cy="320747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26</xdr:col>
      <xdr:colOff>122464</xdr:colOff>
      <xdr:row>1</xdr:row>
      <xdr:rowOff>39461</xdr:rowOff>
    </xdr:from>
    <xdr:to>
      <xdr:col>29</xdr:col>
      <xdr:colOff>220027</xdr:colOff>
      <xdr:row>4</xdr:row>
      <xdr:rowOff>952</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28039" y="125186"/>
          <a:ext cx="969418" cy="4790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31</xdr:col>
      <xdr:colOff>37150</xdr:colOff>
      <xdr:row>1</xdr:row>
      <xdr:rowOff>41107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78291" y="0"/>
          <a:ext cx="521341" cy="4017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32</xdr:row>
      <xdr:rowOff>178593</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7359374" y="2424114"/>
          <a:ext cx="521432" cy="3886198"/>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32</xdr:row>
      <xdr:rowOff>89647</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741975" y="2422713"/>
          <a:ext cx="521432" cy="3785346"/>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190500</xdr:colOff>
      <xdr:row>0</xdr:row>
      <xdr:rowOff>311728</xdr:rowOff>
    </xdr:from>
    <xdr:to>
      <xdr:col>51</xdr:col>
      <xdr:colOff>44823</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201706</xdr:colOff>
      <xdr:row>29</xdr:row>
      <xdr:rowOff>100853</xdr:rowOff>
    </xdr:from>
    <xdr:to>
      <xdr:col>50</xdr:col>
      <xdr:colOff>587375</xdr:colOff>
      <xdr:row>45</xdr:row>
      <xdr:rowOff>149014</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oneCellAnchor>
    <xdr:from>
      <xdr:col>0</xdr:col>
      <xdr:colOff>-521474909</xdr:colOff>
      <xdr:row>0</xdr:row>
      <xdr:rowOff>415222</xdr:rowOff>
    </xdr:from>
    <xdr:ext cx="3882828" cy="6318841"/>
    <xdr:pic>
      <xdr:nvPicPr>
        <xdr:cNvPr id="2" name="Picture 1">
          <a:extLst>
            <a:ext uri="{FF2B5EF4-FFF2-40B4-BE49-F238E27FC236}">
              <a16:creationId xmlns:a16="http://schemas.microsoft.com/office/drawing/2014/main" id="{51E25B7E-EACF-44C5-ACCD-A1488873BBD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-521474909</xdr:colOff>
      <xdr:row>0</xdr:row>
      <xdr:rowOff>415222</xdr:rowOff>
    </xdr:from>
    <xdr:ext cx="3882828" cy="6318841"/>
    <xdr:pic>
      <xdr:nvPicPr>
        <xdr:cNvPr id="3" name="Picture 2">
          <a:extLst>
            <a:ext uri="{FF2B5EF4-FFF2-40B4-BE49-F238E27FC236}">
              <a16:creationId xmlns:a16="http://schemas.microsoft.com/office/drawing/2014/main" id="{E899E593-31FF-45E8-A5D5-8C28C7D2742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-70757560</xdr:colOff>
      <xdr:row>11</xdr:row>
      <xdr:rowOff>347054</xdr:rowOff>
    </xdr:from>
    <xdr:ext cx="6028570" cy="8562880"/>
    <xdr:pic>
      <xdr:nvPicPr>
        <xdr:cNvPr id="4" name="Picture 3">
          <a:extLst>
            <a:ext uri="{FF2B5EF4-FFF2-40B4-BE49-F238E27FC236}">
              <a16:creationId xmlns:a16="http://schemas.microsoft.com/office/drawing/2014/main" id="{741E1E13-1EAF-4137-90A8-E0EC4CE9D32C}"/>
            </a:ext>
          </a:extLst>
        </xdr:cNvPr>
        <xdr:cNvPicPr>
          <a:picLocks noChangeAspect="1"/>
        </xdr:cNvPicPr>
      </xdr:nvPicPr>
      <xdr:blipFill>
        <a:blip xmlns:r="http://schemas.openxmlformats.org/officeDocument/2006/relationships" r:embed="rId2"/>
        <a:stretch>
          <a:fillRect/>
        </a:stretch>
      </xdr:blipFill>
      <xdr:spPr>
        <a:xfrm>
          <a:off x="10052415390" y="2207604"/>
          <a:ext cx="6028570" cy="8562880"/>
        </a:xfrm>
        <a:prstGeom prst="rect">
          <a:avLst/>
        </a:prstGeom>
      </xdr:spPr>
    </xdr:pic>
    <xdr:clientData/>
  </xdr:oneCellAnchor>
  <xdr:twoCellAnchor editAs="oneCell">
    <xdr:from>
      <xdr:col>11</xdr:col>
      <xdr:colOff>114051</xdr:colOff>
      <xdr:row>2</xdr:row>
      <xdr:rowOff>19957</xdr:rowOff>
    </xdr:from>
    <xdr:to>
      <xdr:col>12</xdr:col>
      <xdr:colOff>637351</xdr:colOff>
      <xdr:row>9</xdr:row>
      <xdr:rowOff>303548</xdr:rowOff>
    </xdr:to>
    <xdr:pic>
      <xdr:nvPicPr>
        <xdr:cNvPr id="9" name="Picture 8">
          <a:extLst>
            <a:ext uri="{FF2B5EF4-FFF2-40B4-BE49-F238E27FC236}">
              <a16:creationId xmlns:a16="http://schemas.microsoft.com/office/drawing/2014/main" id="{9AF2E52D-B022-42D9-B646-70E2136CE788}"/>
            </a:ext>
          </a:extLst>
        </xdr:cNvPr>
        <xdr:cNvPicPr>
          <a:picLocks noChangeAspect="1"/>
        </xdr:cNvPicPr>
      </xdr:nvPicPr>
      <xdr:blipFill>
        <a:blip xmlns:r="http://schemas.openxmlformats.org/officeDocument/2006/relationships" r:embed="rId3"/>
        <a:stretch>
          <a:fillRect/>
        </a:stretch>
      </xdr:blipFill>
      <xdr:spPr>
        <a:xfrm rot="5400000" flipH="1">
          <a:off x="9533465743" y="1760758"/>
          <a:ext cx="3098758" cy="1585655"/>
        </a:xfrm>
        <a:prstGeom prst="rect">
          <a:avLst/>
        </a:prstGeom>
      </xdr:spPr>
    </xdr:pic>
    <xdr:clientData/>
  </xdr:twoCellAnchor>
  <xdr:twoCellAnchor editAs="oneCell">
    <xdr:from>
      <xdr:col>12</xdr:col>
      <xdr:colOff>973186</xdr:colOff>
      <xdr:row>2</xdr:row>
      <xdr:rowOff>39928</xdr:rowOff>
    </xdr:from>
    <xdr:to>
      <xdr:col>14</xdr:col>
      <xdr:colOff>980806</xdr:colOff>
      <xdr:row>9</xdr:row>
      <xdr:rowOff>370770</xdr:rowOff>
    </xdr:to>
    <xdr:pic>
      <xdr:nvPicPr>
        <xdr:cNvPr id="10" name="Picture 9">
          <a:extLst>
            <a:ext uri="{FF2B5EF4-FFF2-40B4-BE49-F238E27FC236}">
              <a16:creationId xmlns:a16="http://schemas.microsoft.com/office/drawing/2014/main" id="{72A94C96-5266-4F6F-B64F-F640C6819C51}"/>
            </a:ext>
          </a:extLst>
        </xdr:cNvPr>
        <xdr:cNvPicPr>
          <a:picLocks noChangeAspect="1"/>
        </xdr:cNvPicPr>
      </xdr:nvPicPr>
      <xdr:blipFill rotWithShape="1">
        <a:blip xmlns:r="http://schemas.openxmlformats.org/officeDocument/2006/relationships" r:embed="rId4"/>
        <a:srcRect t="17573"/>
        <a:stretch/>
      </xdr:blipFill>
      <xdr:spPr>
        <a:xfrm>
          <a:off x="9531710314" y="1024178"/>
          <a:ext cx="2159000" cy="3149819"/>
        </a:xfrm>
        <a:prstGeom prst="rect">
          <a:avLst/>
        </a:prstGeom>
      </xdr:spPr>
    </xdr:pic>
    <xdr:clientData/>
  </xdr:twoCellAnchor>
  <xdr:twoCellAnchor editAs="oneCell">
    <xdr:from>
      <xdr:col>13</xdr:col>
      <xdr:colOff>209559</xdr:colOff>
      <xdr:row>14</xdr:row>
      <xdr:rowOff>347381</xdr:rowOff>
    </xdr:from>
    <xdr:to>
      <xdr:col>14</xdr:col>
      <xdr:colOff>638735</xdr:colOff>
      <xdr:row>20</xdr:row>
      <xdr:rowOff>54976</xdr:rowOff>
    </xdr:to>
    <xdr:pic>
      <xdr:nvPicPr>
        <xdr:cNvPr id="7" name="Picture 6">
          <a:extLst>
            <a:ext uri="{FF2B5EF4-FFF2-40B4-BE49-F238E27FC236}">
              <a16:creationId xmlns:a16="http://schemas.microsoft.com/office/drawing/2014/main" id="{68CE6E27-38FB-B5E0-B8E8-D20395D712D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542201030" y="6174440"/>
          <a:ext cx="1504940" cy="2128065"/>
        </a:xfrm>
        <a:prstGeom prst="rect">
          <a:avLst/>
        </a:prstGeom>
      </xdr:spPr>
    </xdr:pic>
    <xdr:clientData/>
  </xdr:twoCellAnchor>
  <xdr:twoCellAnchor editAs="oneCell">
    <xdr:from>
      <xdr:col>11</xdr:col>
      <xdr:colOff>563823</xdr:colOff>
      <xdr:row>14</xdr:row>
      <xdr:rowOff>340498</xdr:rowOff>
    </xdr:from>
    <xdr:to>
      <xdr:col>12</xdr:col>
      <xdr:colOff>992998</xdr:colOff>
      <xdr:row>20</xdr:row>
      <xdr:rowOff>48093</xdr:rowOff>
    </xdr:to>
    <xdr:pic>
      <xdr:nvPicPr>
        <xdr:cNvPr id="12" name="Picture 11">
          <a:extLst>
            <a:ext uri="{FF2B5EF4-FFF2-40B4-BE49-F238E27FC236}">
              <a16:creationId xmlns:a16="http://schemas.microsoft.com/office/drawing/2014/main" id="{FE92FA4C-BF84-4864-97E1-EF161081F54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543998296" y="6167557"/>
          <a:ext cx="1504940" cy="2128065"/>
        </a:xfrm>
        <a:prstGeom prst="rect">
          <a:avLst/>
        </a:prstGeom>
      </xdr:spPr>
    </xdr:pic>
    <xdr:clientData/>
  </xdr:twoCellAnchor>
  <xdr:twoCellAnchor editAs="oneCell">
    <xdr:from>
      <xdr:col>13</xdr:col>
      <xdr:colOff>212117</xdr:colOff>
      <xdr:row>20</xdr:row>
      <xdr:rowOff>131911</xdr:rowOff>
    </xdr:from>
    <xdr:to>
      <xdr:col>14</xdr:col>
      <xdr:colOff>641293</xdr:colOff>
      <xdr:row>25</xdr:row>
      <xdr:rowOff>242917</xdr:rowOff>
    </xdr:to>
    <xdr:pic>
      <xdr:nvPicPr>
        <xdr:cNvPr id="14" name="Picture 13">
          <a:extLst>
            <a:ext uri="{FF2B5EF4-FFF2-40B4-BE49-F238E27FC236}">
              <a16:creationId xmlns:a16="http://schemas.microsoft.com/office/drawing/2014/main" id="{E1C45293-D89A-44E7-B726-BEDCB271AE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542198472" y="8379440"/>
          <a:ext cx="1504940" cy="2128065"/>
        </a:xfrm>
        <a:prstGeom prst="rect">
          <a:avLst/>
        </a:prstGeom>
      </xdr:spPr>
    </xdr:pic>
    <xdr:clientData/>
  </xdr:twoCellAnchor>
  <xdr:twoCellAnchor editAs="oneCell">
    <xdr:from>
      <xdr:col>13</xdr:col>
      <xdr:colOff>196587</xdr:colOff>
      <xdr:row>25</xdr:row>
      <xdr:rowOff>349146</xdr:rowOff>
    </xdr:from>
    <xdr:to>
      <xdr:col>14</xdr:col>
      <xdr:colOff>625763</xdr:colOff>
      <xdr:row>28</xdr:row>
      <xdr:rowOff>594623</xdr:rowOff>
    </xdr:to>
    <xdr:pic>
      <xdr:nvPicPr>
        <xdr:cNvPr id="17" name="Picture 16">
          <a:extLst>
            <a:ext uri="{FF2B5EF4-FFF2-40B4-BE49-F238E27FC236}">
              <a16:creationId xmlns:a16="http://schemas.microsoft.com/office/drawing/2014/main" id="{AE562183-A3E1-F234-D271-3D18DD442D7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542214002" y="10613734"/>
          <a:ext cx="1504940" cy="2128065"/>
        </a:xfrm>
        <a:prstGeom prst="rect">
          <a:avLst/>
        </a:prstGeom>
      </xdr:spPr>
    </xdr:pic>
    <xdr:clientData/>
  </xdr:twoCellAnchor>
  <xdr:twoCellAnchor editAs="oneCell">
    <xdr:from>
      <xdr:col>11</xdr:col>
      <xdr:colOff>517235</xdr:colOff>
      <xdr:row>20</xdr:row>
      <xdr:rowOff>162970</xdr:rowOff>
    </xdr:from>
    <xdr:to>
      <xdr:col>12</xdr:col>
      <xdr:colOff>946410</xdr:colOff>
      <xdr:row>25</xdr:row>
      <xdr:rowOff>273976</xdr:rowOff>
    </xdr:to>
    <xdr:pic>
      <xdr:nvPicPr>
        <xdr:cNvPr id="20" name="Picture 19">
          <a:extLst>
            <a:ext uri="{FF2B5EF4-FFF2-40B4-BE49-F238E27FC236}">
              <a16:creationId xmlns:a16="http://schemas.microsoft.com/office/drawing/2014/main" id="{41173176-BEF5-82B7-BCDD-01D0BA793E7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544044884" y="8410499"/>
          <a:ext cx="1504940" cy="2128065"/>
        </a:xfrm>
        <a:prstGeom prst="rect">
          <a:avLst/>
        </a:prstGeom>
      </xdr:spPr>
    </xdr:pic>
    <xdr:clientData/>
  </xdr:twoCellAnchor>
  <xdr:twoCellAnchor editAs="oneCell">
    <xdr:from>
      <xdr:col>13</xdr:col>
      <xdr:colOff>210353</xdr:colOff>
      <xdr:row>29</xdr:row>
      <xdr:rowOff>100057</xdr:rowOff>
    </xdr:from>
    <xdr:to>
      <xdr:col>14</xdr:col>
      <xdr:colOff>639529</xdr:colOff>
      <xdr:row>31</xdr:row>
      <xdr:rowOff>748946</xdr:rowOff>
    </xdr:to>
    <xdr:pic>
      <xdr:nvPicPr>
        <xdr:cNvPr id="23" name="Picture 22">
          <a:extLst>
            <a:ext uri="{FF2B5EF4-FFF2-40B4-BE49-F238E27FC236}">
              <a16:creationId xmlns:a16="http://schemas.microsoft.com/office/drawing/2014/main" id="{3A83260C-6CF8-3D9A-0663-2768F182BD9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542200236" y="12874763"/>
          <a:ext cx="1504940" cy="2128065"/>
        </a:xfrm>
        <a:prstGeom prst="rect">
          <a:avLst/>
        </a:prstGeom>
      </xdr:spPr>
    </xdr:pic>
    <xdr:clientData/>
  </xdr:twoCellAnchor>
  <xdr:twoCellAnchor editAs="oneCell">
    <xdr:from>
      <xdr:col>11</xdr:col>
      <xdr:colOff>508588</xdr:colOff>
      <xdr:row>25</xdr:row>
      <xdr:rowOff>350911</xdr:rowOff>
    </xdr:from>
    <xdr:to>
      <xdr:col>12</xdr:col>
      <xdr:colOff>937763</xdr:colOff>
      <xdr:row>28</xdr:row>
      <xdr:rowOff>596388</xdr:rowOff>
    </xdr:to>
    <xdr:pic>
      <xdr:nvPicPr>
        <xdr:cNvPr id="26" name="Picture 25">
          <a:extLst>
            <a:ext uri="{FF2B5EF4-FFF2-40B4-BE49-F238E27FC236}">
              <a16:creationId xmlns:a16="http://schemas.microsoft.com/office/drawing/2014/main" id="{130B785C-31F3-B3AB-588D-575852DBB10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544053531" y="10615499"/>
          <a:ext cx="1504940" cy="2128065"/>
        </a:xfrm>
        <a:prstGeom prst="rect">
          <a:avLst/>
        </a:prstGeom>
      </xdr:spPr>
    </xdr:pic>
    <xdr:clientData/>
  </xdr:twoCellAnchor>
  <xdr:twoCellAnchor editAs="oneCell">
    <xdr:from>
      <xdr:col>11</xdr:col>
      <xdr:colOff>515470</xdr:colOff>
      <xdr:row>29</xdr:row>
      <xdr:rowOff>86294</xdr:rowOff>
    </xdr:from>
    <xdr:to>
      <xdr:col>12</xdr:col>
      <xdr:colOff>944645</xdr:colOff>
      <xdr:row>31</xdr:row>
      <xdr:rowOff>735183</xdr:rowOff>
    </xdr:to>
    <xdr:pic>
      <xdr:nvPicPr>
        <xdr:cNvPr id="29" name="Picture 28">
          <a:extLst>
            <a:ext uri="{FF2B5EF4-FFF2-40B4-BE49-F238E27FC236}">
              <a16:creationId xmlns:a16="http://schemas.microsoft.com/office/drawing/2014/main" id="{8A04122C-DC6D-EE6A-4421-28FA8382045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544046649" y="12861000"/>
          <a:ext cx="1504940" cy="21280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Documents%20and%20Settings\Administrator\My%20Documents\Castillo%20Grand\Castillo%20Gran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s:\jasarapmc-my.sharepoint.com\Users\KENAN\Downloads\Documents%20and%20Settings\chathura\My%20Documents\Palm%20District%20Cooling%20Documents\BOQ\TOWER\ITP38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pmoportal01\aammdon\Petro%20Quay\prg\03Sep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ttps:\jasarapmc-my.sharepoint.com\Users\KENAN\Downloads\Liverpool\March%20completion%20-%20version%203112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rgent%20Works%20for%20KASC-IFC_09Mar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jasarapmc-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ttps:\jasarapmc-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sers\cordovaa\Desktop\Al%20Khumra%20Earthwork%2090%25sampl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antivolaa\AppData\Local\Microsoft\Windows\Temporary%20Internet%20Files\Content.Outlook\L4I19CCN\HHR%20template.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UGUSTO-PC\Users\Aslan\Documents%20and%20Settings\rrutter\Local%20Settings\Temporary%20Internet%20Files\OLK101\PSR%20Project%20Status%20Report%20-%20British%20Waterways%20(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ttps:\jasarapmc-my.sharepoint.com\Aslan\Documents%20and%20Settings\rrutter\Local%20Settings\Temporary%20Internet%20Files\OLK101\PSR%20Project%20Status%20Report%20-%20British%20Waterways%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ttps:\jasarapmc-my.sharepoint.com\Users\KENAN\Downloads\IFB%20Al%20Khumra\1.%20PACKAGE%2010\K9b%20Centreline%20Detail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Users\ibrahimm3\Desktop\Rates%20using%20C5%20CCCC\MH-CB%20Analysis%20CIP-PH2%20Rev02-C5_CCCC.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cordovaa\Documents\HHR%20Culvert%20Outlet\IFB_28%20Feb%202013\HHR%20NP4&amp;NP5_IFB\NP4&amp;NP5-IFB.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ttps:\jasarapmc-my.sharepoint.com\My%20Documents\Kingdom-Centre-Backup\KC-A-HAIBACKUP\MonthlyPayments\Valuations\B-226-4%20Bill%2003%20Struct.%20to%20Level%20%20+179%20-%20Civil.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jasarapmc-my.sharepoint.com/My%20Documents/Kingdom-Centre-Backup/KC-A-HAIBACKUP/MonthlyPayments/Valuations/B-226-4%20Bill%2003%20Struct.%20to%20Level%20%20+179%20-%20Civi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ttps:\worleyparsons-my.sharepoint.com\Users\Dr.%20Romel\Desktop\MODON%20Reporting%20Docs%202020\Modon%20WPR\10%20Photos%2013102020\JDH4-02-005_WPR_13102020.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BQ"/>
      <sheetName val="BQ External"/>
      <sheetName val="Basis"/>
      <sheetName val="Notes"/>
      <sheetName val="SHOPLIST"/>
      <sheetName val="TAS"/>
      <sheetName val="SubmitCal"/>
      <sheetName val="icmal"/>
      <sheetName val="Cash2"/>
      <sheetName val="Z"/>
      <sheetName val="Raw Data"/>
      <sheetName val="#REF"/>
      <sheetName val="Penthouse Apartment"/>
      <sheetName val="StattCo yCharges"/>
      <sheetName val="GFA_HQ_Building"/>
      <sheetName val="GFA_Conference"/>
      <sheetName val="Su}}ary"/>
      <sheetName val="LABOUR HISTOGRAM"/>
      <sheetName val="LEVEL SHEET"/>
      <sheetName val="SPT vs PHI"/>
      <sheetName val="CASHFLOWS"/>
      <sheetName val="D-623D"/>
      <sheetName val="Option"/>
      <sheetName val="Chiet tinh dz22"/>
      <sheetName val="Chiet tinh dz35"/>
      <sheetName val="CT Thang Mo"/>
      <sheetName val="1"/>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Graph Data (DO NOT PRINT)"/>
      <sheetName val="budget summary (2)"/>
      <sheetName val="Budget Analysis Summary"/>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BOQ"/>
      <sheetName val="Bill No. 2"/>
      <sheetName val="改加胶玻璃、室外栏杆"/>
      <sheetName val="Body Sheet"/>
      <sheetName val="1.0 Executive Summary"/>
      <sheetName val="Sheet2"/>
      <sheetName val="CT  PL"/>
      <sheetName val=""/>
      <sheetName val="Customize Your Invoice"/>
      <sheetName val="B"/>
      <sheetName val="HVAC BoQ"/>
      <sheetName val="PriceSummary"/>
      <sheetName val="企业表一"/>
      <sheetName val="M-5C"/>
      <sheetName val="M-5A"/>
      <sheetName val="FOL - Bar"/>
      <sheetName val="ANNEXURE-A"/>
      <sheetName val="POWER"/>
      <sheetName val="MTP"/>
      <sheetName val="Sheet1"/>
      <sheetName val="Data"/>
      <sheetName val="Tender Summary"/>
      <sheetName val="Insurance Ext"/>
      <sheetName val="Prelims"/>
      <sheetName val="LABOUR_HISTOGRAM"/>
      <sheetName val="JAS"/>
      <sheetName val="HQ-TO"/>
      <sheetName val="intr stool brkup"/>
      <sheetName val="Bill 2"/>
      <sheetName val="Ap A"/>
      <sheetName val="List"/>
      <sheetName val="Budget"/>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Currencies"/>
      <sheetName val="Rate analysis"/>
      <sheetName val="ConferenceCentre옰ʒ䄂ʒ鵠ʐ䄂ʒ閐̐䄂ʒ蕈̐"/>
      <sheetName val="Top sheet"/>
      <sheetName val="COC"/>
      <sheetName val="Inputs"/>
      <sheetName val="LABOUR_HISTOGRAM1"/>
      <sheetName val="Sheet3"/>
      <sheetName val="SHOPLIST.xls"/>
      <sheetName val="Geneí¬_x0008_i_x0014_0."/>
      <sheetName val="70,_0s«_x0008_iÆø_x0003_í¬_x0008_i"/>
      <sheetName val="Softscape Buildup"/>
      <sheetName val="Mat'l Rate"/>
      <sheetName val="CERTIFICATE"/>
      <sheetName val="Bill 7"/>
      <sheetName val="2 Div 14 "/>
      <sheetName val="마산월령동골조물량변경"/>
      <sheetName val="Rate_Analysis"/>
      <sheetName val="Bill 1"/>
      <sheetName val="Bill 3"/>
      <sheetName val="Bill 4"/>
      <sheetName val="Bill 5"/>
      <sheetName val="Bill 6"/>
      <sheetName val="concrete"/>
      <sheetName val="beam-reinft-IIInd floor"/>
      <sheetName val="Wall"/>
      <sheetName val="ACT_SPS"/>
      <sheetName val="SPSF"/>
      <sheetName val="Invoice Summary"/>
      <sheetName val="COLUMN"/>
      <sheetName val="POWER ASSUMPTIONS"/>
      <sheetName val="sal"/>
      <sheetName val="ABSTRACT"/>
      <sheetName val="DETAILED  BOQ"/>
      <sheetName val="M-Book for Conc"/>
      <sheetName val="M-Book for FW"/>
      <sheetName val="Vehicles"/>
      <sheetName val="col-reinft1"/>
      <sheetName val="Activity List"/>
      <sheetName val="기계내역서"/>
      <sheetName val="DATAS"/>
      <sheetName val="Tender_Summary"/>
      <sheetName val="Insurance_Ext"/>
      <sheetName val="SAP"/>
      <sheetName val="Customize_Your_Invoice"/>
      <sheetName val="HVAC_BoQ"/>
      <sheetName val="Dubai golf"/>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Geneí¬_x0008_i_x0000__x0000__x0014__x0000_0."/>
      <sheetName val="70_x0000_,/0_x0000_s«_x0008_i_x0000_Æø_x0003_í¬_x0008_i_x0000_"/>
      <sheetName val="_x0000__x0000__x0000__x0000__x0000__x0000__x0000__x0000_"/>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공종별_집계금액"/>
      <sheetName val="PROJECT BRIEF"/>
      <sheetName val="Geneí¬_x0008_i"/>
      <sheetName val="70"/>
      <sheetName val="beam-reinft-machine rm"/>
      <sheetName val="girder"/>
      <sheetName val="Rocker"/>
      <sheetName val="98Price"/>
      <sheetName val="Bill_21"/>
      <sheetName val="2_Div_14_"/>
      <sheetName val="Civil Boq"/>
      <sheetName val="C (3)"/>
      <sheetName val="CODE"/>
      <sheetName val="HIRED LABOUR CODE"/>
      <sheetName val="PA- Consutant "/>
      <sheetName val="Design"/>
      <sheetName val="upa"/>
      <sheetName val="foot-slab reinft"/>
      <sheetName val="WITHOUT C&amp;I PROFIT (3)"/>
      <sheetName val="escalation"/>
      <sheetName val="ANAL"/>
      <sheetName val="BILL COV"/>
      <sheetName val="Ra  stair"/>
      <sheetName val="2_Div_14_1"/>
      <sheetName val="Geneí¬i0_"/>
      <sheetName val="70,/0s«iÆøí¬i"/>
      <sheetName val="ConferenceCentre?옰ʒ䄂ʒ鵠ʐ䄂ʒ閐̐䄂ʒ蕈̐"/>
      <sheetName val="Chiet t"/>
      <sheetName val="Staffing and Rates IA"/>
      <sheetName val="Working for RCC"/>
      <sheetName val="Annex"/>
      <sheetName val="factors"/>
      <sheetName val="P4-B"/>
      <sheetName val="Break_Up"/>
      <sheetName val="RESULT"/>
      <sheetName val="IO LIST"/>
      <sheetName val="Formulas"/>
      <sheetName val="Material "/>
      <sheetName val="Quote Sheet"/>
      <sheetName val="Materials Cost(PCC)"/>
      <sheetName val="PROJECT_BRIEF1"/>
      <sheetName val="Bill_22"/>
      <sheetName val="C_(3)1"/>
      <sheetName val="Ap_A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C_(3)"/>
      <sheetName val="Ap_A"/>
      <sheetName val="MOS"/>
      <sheetName val="CHART OF ACCOUNTS"/>
      <sheetName val="E-Bill No.6 A-O"/>
      <sheetName val="India F&amp;S Template"/>
      <sheetName val="Day work"/>
      <sheetName val="Eq. Mobilization"/>
      <sheetName val="RA-markate"/>
      <sheetName val="BOQ_Direct_selling cost"/>
      <sheetName val="77S(O)"/>
      <sheetName val="PointNo.5"/>
      <sheetName val="11-hsd"/>
      <sheetName val="13-septic"/>
      <sheetName val="7-ug"/>
      <sheetName val="2-utility"/>
      <sheetName val="18-misc"/>
      <sheetName val="5-pipe"/>
      <sheetName val="w't table"/>
      <sheetName val="cp-e1"/>
      <sheetName val="SIEMENS"/>
      <sheetName val="Data_Summary"/>
      <sheetName val="GFA_HQ_Building6"/>
      <sheetName val="250mm"/>
      <sheetName val="200mm"/>
      <sheetName val="160mm"/>
      <sheetName val="FITTINGS"/>
      <sheetName val="VALVE CHAMBERS"/>
      <sheetName val="Fire Hydrants"/>
      <sheetName val="B.GATE VALVE"/>
      <sheetName val="Sub G1 Fire"/>
      <sheetName val="Sub G12 Fire"/>
      <sheetName val="Quantity"/>
      <sheetName val="??-BLDG"/>
      <sheetName val="PNT-QUOT-#3"/>
      <sheetName val="COAT&amp;WRAP-QIOT-#3"/>
      <sheetName val="ml"/>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Toolbox"/>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7"/>
      <sheetName val="Rate_analysis4"/>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INSTR"/>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갑지"/>
      <sheetName val="15-MECH"/>
      <sheetName val="VALVE_CHAMBERS"/>
      <sheetName val="Fire_Hydrants"/>
      <sheetName val="B_GATE_VALVE"/>
      <sheetName val="Sub_G1_Fire"/>
      <sheetName val="Sub_G12_Fire"/>
      <sheetName val="DETAILED__BOQ1"/>
      <sheetName val="M-Book_for_Conc1"/>
      <sheetName val="M-Book_for_FW1"/>
      <sheetName val="HIRED_LABOUR_CODE1"/>
      <sheetName val="PA-_Consutant_1"/>
      <sheetName val="foot-slab_reinft1"/>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Day_work"/>
      <sheetName val="Dropdown"/>
      <sheetName val="B185-B-2"/>
      <sheetName val="B185-B-3"/>
      <sheetName val="B185-B-4"/>
      <sheetName val="B185-B-5"/>
      <sheetName val="B185-B-6"/>
      <sheetName val="B185-B-7"/>
      <sheetName val="B185-B-8"/>
      <sheetName val="B185-B-9.1"/>
      <sheetName val="B185-B-9.2"/>
      <sheetName val="Material List "/>
      <sheetName val="Elemental Buildup"/>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SITE WORK"/>
      <sheetName val="Back up"/>
      <sheetName val="%"/>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BS"/>
      <sheetName val="PMWeb data"/>
      <sheetName val="ConferenceCentre_x005f_x0000_옰ʒ䄂ʒ鵠ʐ䄂ʒ"/>
      <sheetName val="Geneí¬_x005f_x0008_i_x005f_x0000__x005f_x0000__x0"/>
      <sheetName val="70_x005f_x0000_,/0_x005f_x0000_s«_x005f_x0008_i_x"/>
      <sheetName val="_x005f_x0000__x005f_x0000__x005f_x0000__x005f_x0000__x0"/>
      <sheetName val="Geneí¬_x0008_i??_x0014_?0."/>
      <sheetName val="70?,/0?s«_x0008_i?Æø_x0003_í¬_x0008_i?"/>
      <sheetName val="????????"/>
      <sheetName val="房屋及建筑物"/>
      <sheetName val="XL4Poppy"/>
      <sheetName val="SStaff-Sept2013"/>
      <sheetName val="Index List"/>
      <sheetName val="Type List"/>
      <sheetName val="File Types"/>
      <sheetName val="Day_work1"/>
      <sheetName val="70_x005f_x0000_,_0_x005f_x0000_s«_x005f_x0008_i_x"/>
      <sheetName val="Geneí¬_x005f_x0008_i"/>
      <sheetName val="2.2)Revised Cash Flow"/>
      <sheetName val="Gra¦_x0004_)"/>
      <sheetName val="/VW"/>
      <sheetName val="PMWeb_data"/>
      <sheetName val="SS_MH"/>
      <sheetName val="SS MH"/>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VALVE_CHAMBERS2"/>
      <sheetName val="Fire_Hydrants2"/>
      <sheetName val="B_GATE_VALVE2"/>
      <sheetName val="Sub_G1_Fire2"/>
      <sheetName val="Sub_G12_Fire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w't_table"/>
      <sheetName val="입찰내역 발주처 양식"/>
      <sheetName val="LIST DO NOT REMOVE"/>
      <sheetName val="Day_work2"/>
      <sheetName val="Gra¦)VW_U"/>
      <sheetName val="/VWVU))tÏØ0  "/>
      <sheetName val="/VWVU))tÏØ0__"/>
      <sheetName val="Summary of Work"/>
      <sheetName val="PRECAST lightconc-II"/>
      <sheetName val="P&amp;L-BDMC"/>
      <sheetName val="final abstract"/>
      <sheetName val="Detail"/>
      <sheetName val="p&amp;m"/>
      <sheetName val="Voucher"/>
      <sheetName val="Staff Acco."/>
      <sheetName val="TBAL9697 -group wise  sdpl"/>
      <sheetName val="2_2)Revised_Cash_Flow"/>
      <sheetName val="Lists"/>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Elemental_Buildup"/>
      <sheetName val="VCH-SLC"/>
      <sheetName val="Item- Compact"/>
      <sheetName val="Supplier"/>
      <sheetName val="BLK2"/>
      <sheetName val="BLK3"/>
      <sheetName val="E &amp; R"/>
      <sheetName val="radar"/>
      <sheetName val="UG"/>
      <sheetName val="Steel"/>
      <sheetName val="Map"/>
      <sheetName val="[SHOPLIST.xls][SHOPLIST.xls]70_x0000_"/>
      <sheetName val="[SHOPLIST.xls][SHOPLIST.xls]70,"/>
      <sheetName val="Risk Breakdown Structure"/>
      <sheetName val="Header"/>
      <sheetName val="BASE_APR17_HISTOGRAMS"/>
      <sheetName val="PRJDATA"/>
      <sheetName val="Master"/>
      <sheetName val="Lookup"/>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Demand"/>
      <sheetName val="Occ"/>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Рабочий лист"/>
      <sheetName val="ФМ"/>
      <sheetName val="Сравнение"/>
      <sheetName val="Prices"/>
      <sheetName val="Rate summary"/>
      <sheetName val="#REF!"/>
      <sheetName val="SW-TEO"/>
      <sheetName val="科目余额表正式"/>
      <sheetName val="Annex 1 Sect 3a"/>
      <sheetName val="Annex 1 Sect 3a.1"/>
      <sheetName val="Annex 1 Sect 3b"/>
      <sheetName val="Annex 1 Sect 3c"/>
      <sheetName val="HOURLY RATES"/>
      <sheetName val="Elemental_Buildup1"/>
      <sheetName val="PointNo_51"/>
      <sheetName val="B6_2_"/>
      <sheetName val="LIST_DO_NOT_REMOVE"/>
      <sheetName val="Table"/>
      <sheetName val="PT 141- Site A Landscap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b_G1_Five"/>
      <sheetName val="Common Variables"/>
      <sheetName val="Geneí¬ i_x0000__x0000_ _x0000_0."/>
      <sheetName val="70_x0000_,/0_x0000_s« i_x0000_Æø í¬ i_x0000_"/>
      <sheetName val="d-safe DELUXE"/>
      <sheetName val="XV10017"/>
      <sheetName val="BG"/>
      <sheetName val="RAB AR&amp;STR"/>
      <sheetName val="Summary_of_Work"/>
      <sheetName val="Employee_List"/>
      <sheetName val="70,_0s«iÆøí¬i"/>
      <sheetName val="ConferenceCentre_옰ʒ䄂ʒ鵠ʐ䄂ʒ閐̐䄂ʒ蕈̐"/>
      <sheetName val="Geneí¬_x0008_i___x0014__0."/>
      <sheetName val="70_,_0_s«_x0008_i_Æø_x0003_í¬_x0008_i_"/>
      <sheetName val="________"/>
      <sheetName val="合成単価作成表-BLDG"/>
      <sheetName val="References"/>
      <sheetName val="Duct Accesories"/>
      <sheetName val="???? ??? ??"/>
      <sheetName val="INDIGINEOUS ITEMS "/>
      <sheetName val="office"/>
      <sheetName val="Lab"/>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200205C"/>
      <sheetName val="Headings"/>
      <sheetName val="[SHOPLIST.xls]70_x0000_,/0_x0000_s«_x0008_i_x0000_Æø_x0003_í¬"/>
      <sheetName val="[SHOPLIST.xls]70,/0s«iÆøí¬i"/>
      <sheetName val="Mall waterproofing"/>
      <sheetName val="MSCP waterproofing"/>
      <sheetName val="-----------------"/>
      <sheetName val="MA"/>
      <sheetName val="Rebars"/>
      <sheetName val="ConferenceCentre?옰ʒ䄂ʒ鵠ʐ䄂ʒ閐̐脭め_x0005__x0000_"/>
      <sheetName val="TESİSAT"/>
      <sheetName val="Rate_analysis10"/>
      <sheetName val="Staff_Acco_"/>
      <sheetName val="TBAL9697_-group_wise__sdpl"/>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R20_R30_work"/>
      <sheetName val="Ave.wtd.rates"/>
      <sheetName val="Labour &amp; Plant"/>
      <sheetName val="Intro"/>
      <sheetName val="AREA OF APPLICATION"/>
      <sheetName val="Back_up"/>
      <sheetName val="Risk_Breakdown_Structure"/>
      <sheetName val="LIST_DO_NOT_REMOVE1"/>
      <sheetName val="Project_Cost_Breakdown"/>
      <sheetName val="Rate_summary"/>
      <sheetName val="B6_2_1"/>
      <sheetName val="Item-_Compact"/>
      <sheetName val="E_&amp;_R"/>
      <sheetName val="Рабочий_лист"/>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train cash"/>
      <sheetName val="accom cash"/>
      <sheetName val="ConferenceCentre_x0000_옰ʒ䄂ʒ鵠ʐ䄂ʒ"/>
      <sheetName val="Geneí¬_x0008_i_x0000__x0000__x0"/>
      <sheetName val="70_x0000_,_0_x0000_s«_x0008_i_x"/>
      <sheetName val="_x0000__x0000__x0000__x0000__x0"/>
      <sheetName val="Source"/>
      <sheetName val="Debits as on 12.04.08"/>
      <sheetName val="STAFFSCHED "/>
      <sheetName val="Progress"/>
      <sheetName val="TRIAL BALANCE"/>
      <sheetName val="1.2 Staff Schedule"/>
      <sheetName val="E_&amp;_R1"/>
      <sheetName val="[SHOPLIST_xls]70,/0s«iÆøí¬"/>
      <sheetName val="[SHOPLIST_xls]70,/0s«iÆøí¬i"/>
      <sheetName val="SITE_WORK"/>
      <sheetName val="[SHOPLIST_xls][SHOPLIST_xls]70"/>
      <sheetName val="[SHOPLIST_xls][SHOPLIST_xls]70,"/>
      <sheetName val="Labour_&amp;_Plant"/>
      <sheetName val="1_2_Staff_Schedule"/>
      <sheetName val="Gra¦_x0004_)_x0000__x0000__x0"/>
      <sheetName val="_VW_x0000_VU_x0000_)_x0000__x"/>
      <sheetName val="RMOPS"/>
      <sheetName val="Base_Data"/>
      <sheetName val="UOM"/>
      <sheetName val="Definitions"/>
      <sheetName val="GPL Revenu Update"/>
      <sheetName val="DO NOT TOUCH"/>
      <sheetName val="Work Type"/>
      <sheetName val="Sheet7"/>
      <sheetName val="COSTING"/>
      <sheetName val="Finansal tamamlanma Eğrisi"/>
      <sheetName val="P-100.MRF.DB.R1"/>
      <sheetName val="FORM7"/>
      <sheetName val="Selections"/>
      <sheetName val="Cashflow projection"/>
      <sheetName val="PPA Summary"/>
      <sheetName val="Qtys ZamZam (Del. before)"/>
      <sheetName val="Qtys Relocation (Del before)"/>
      <sheetName val=" Qtys Sub &amp; Tents (Del. before)"/>
      <sheetName val="Qtys  Signages (Del. before)"/>
      <sheetName val="Qtys Temporary Passages (Del)"/>
      <sheetName val=" Qtys Ser. Rooms (Del before)"/>
      <sheetName val="% prog figs -u5 and total"/>
      <sheetName val="rc01"/>
      <sheetName val="ConferenceCentre_x005f_x0000_옰ʒ"/>
      <sheetName val="70_x005f_x0000_,_0_x005f_x0000_"/>
      <sheetName val="_VW"/>
      <sheetName val="_VWVU))tÏØ0  "/>
      <sheetName val="_VWVU))tÏØ0__"/>
      <sheetName val="__-BLDG"/>
      <sheetName val="_x005f_x0000__x005f_x0000__x005"/>
      <sheetName val="Geneí¬_x005f_x0008_i_x000"/>
      <sheetName val="[SHOPLIST.xls]70_x0000_,/0_x0000_s« i_x0000_Æø í¬"/>
      <sheetName val="Resumo Empreitadas"/>
      <sheetName val="1-G1"/>
      <sheetName val="Coding"/>
      <sheetName val="Geneí¬ i"/>
      <sheetName val="PTS-1"/>
      <sheetName val="instructions"/>
      <sheetName val="Annex_1_Sect_3a"/>
      <sheetName val="Annex_1_Sect_3a_1"/>
      <sheetName val="Annex_1_Sect_3b"/>
      <sheetName val="Annex_1_Sect_3c"/>
      <sheetName val="HOURLY_RATES"/>
      <sheetName val="MEP"/>
      <sheetName val="IRR"/>
      <sheetName val="70_x0000_,/0_x0000_s«_x0008_i_x"/>
      <sheetName val="[SHOPLIST.xls][SHOPLIST.xls]70"/>
      <sheetName val="[SHOPLIST.xls]/VW"/>
      <sheetName val="[SHOPLIST.xls]/VWVU))tÏØ0  "/>
      <sheetName val="[SHOPLIST.xls]/VWVU))tÏØ0__"/>
      <sheetName val="做法表"/>
      <sheetName val="Service Type"/>
      <sheetName val="Contract Division"/>
      <sheetName val="SubContract Type"/>
      <sheetName val="_SHOPLIST.xls_70"/>
      <sheetName val="_SHOPLIST.xls_70,_0s«iÆøí¬i"/>
      <sheetName val="工程量"/>
      <sheetName val="Data Validation"/>
      <sheetName val="TOSHIBA-Structure"/>
      <sheetName val="NKC6"/>
      <sheetName val="Div26 - Elect"/>
      <sheetName val="CHUNG CU CARRILON"/>
      <sheetName val="dv_info"/>
      <sheetName val="Equipment Rates"/>
      <sheetName val="pile Fabrication"/>
      <sheetName val="Estimation"/>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E"/>
      <sheetName val="LIST_DO_NOT_REMOVE2"/>
      <sheetName val="B6_2_2"/>
      <sheetName val="Staff_Acco_1"/>
      <sheetName val="TBAL9697_-group_wise__sdpl1"/>
      <sheetName val="Item-_Compact1"/>
      <sheetName val="Project_Cost_Breakdown1"/>
      <sheetName val="Annex_1_Sect_3a1"/>
      <sheetName val="Annex_1_Sect_3a_11"/>
      <sheetName val="Annex_1_Sect_3b1"/>
      <sheetName val="Annex_1_Sect_3c1"/>
      <sheetName val="HOURLY_RATES1"/>
      <sheetName val="steel total"/>
      <sheetName val="ELE BOQ"/>
      <sheetName val="Project"/>
      <sheetName val="PRICE INFO"/>
      <sheetName val="RC SUMMARY"/>
      <sheetName val="LABOUR PRODUCTIVITY-TAV"/>
      <sheetName val="MATERIAL PRICES"/>
      <sheetName val="Z- GENERAL PRICE SUMMARY"/>
      <sheetName val="FORM5"/>
      <sheetName val="Рабочий_лист1"/>
      <sheetName val="Common_Variables"/>
      <sheetName val="GPL_Revenu_Update"/>
      <sheetName val="DO_NOT_TOUCH"/>
      <sheetName val="Work_Type"/>
      <sheetName val="ConferenceCentre?옰ʒ䄂ʒ鵠ʐ䄂ʒ閐̐脭め"/>
      <sheetName val="PROJECT BRIEF(EX.NEW)"/>
      <sheetName val="Floor Box "/>
      <sheetName val="INDEX"/>
      <sheetName val="Home"/>
      <sheetName val="Architect"/>
      <sheetName val="Bill.10"/>
      <sheetName val="금융비용"/>
      <sheetName val="[SHOPLIST.xls][SHOPLIST.xls][SH"/>
      <sheetName val="Food"/>
      <sheetName val="SRC-B3U2"/>
      <sheetName val="analysis"/>
      <sheetName val="calculation_LC"/>
      <sheetName val="Internet"/>
      <sheetName val="Interior"/>
      <sheetName val="Materials_Cost(PCC)5"/>
      <sheetName val="India_F&amp;S_Template5"/>
      <sheetName val="IO_LIST5"/>
      <sheetName val="Material_5"/>
      <sheetName val="Quote_Sheet5"/>
      <sheetName val="BOQ_Direct_selling_cost5"/>
      <sheetName val="PRECAST_lightconc-II5"/>
      <sheetName val="final_abstract5"/>
      <sheetName val="TRIAL_BALANCE"/>
      <sheetName val="Ave_wtd_rates"/>
      <sheetName val="Debits_as_on_12_04_08"/>
      <sheetName val="STAFFSCHED_"/>
      <sheetName val="Z-_GENERAL_PRICE_SUMMARY"/>
      <sheetName val="superseded"/>
      <sheetName val="Confidential"/>
      <sheetName val="Final"/>
      <sheetName val="[SHOPLIST.xls]70"/>
      <sheetName val="[SHOPLIST.xls]70,"/>
      <sheetName val="70,"/>
      <sheetName val="ConferenceCentre?옰ʒ䄂ʒ鵠ʐ䄂ʒ閐̐脭め_x0005_"/>
      <sheetName val="Base BM-rebar"/>
      <sheetName val="Equip"/>
      <sheetName val="Dropdown List"/>
      <sheetName val="Tables"/>
      <sheetName val="Vendors"/>
      <sheetName val="Summ"/>
      <sheetName val="CostPlan"/>
      <sheetName val="Database"/>
      <sheetName val="Payment"/>
      <sheetName val="Input"/>
      <sheetName val="[SHOPLIST.xls][SHOPLIST.xls]70_"/>
      <sheetName val="[SHOPLIST.xls]/VW_x0000_VU_x0000_)_x0000__x0000__x0000_)_x0000__x0000__x0000_"/>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C"/>
      <sheetName val="A1-Continuous"/>
      <sheetName val="E H - H. W.P."/>
      <sheetName val="E. H. Treatment for pile cap"/>
      <sheetName val="SO"/>
      <sheetName val="Materials "/>
      <sheetName val="Labour"/>
      <sheetName val="MAchinery(R1)"/>
      <sheetName val="Mix Design"/>
      <sheetName val="std-rates"/>
      <sheetName val="Rates"/>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Geneí¬i___0_"/>
      <sheetName val="70_,_0_s«i_Æøí¬i_"/>
      <sheetName val="C1ㅇ"/>
      <sheetName val="PROJECT_BRIEF(EX_NEW)"/>
      <sheetName val="PNTEXT"/>
      <sheetName val="Materials_Cost(PCC)6"/>
      <sheetName val="India_F&amp;S_Template6"/>
      <sheetName val="IO_LIST6"/>
      <sheetName val="Material_6"/>
      <sheetName val="Quote_Sheet6"/>
      <sheetName val="BOQ_Direct_selling_cost6"/>
      <sheetName val="PRECAST_lightconc-II6"/>
      <sheetName val="final_abstract6"/>
      <sheetName val="E_&amp;_R2"/>
      <sheetName val="Labour_&amp;_Plant1"/>
      <sheetName val="[SHOPLIST_xls][SHOPLIST_xls]701"/>
      <sheetName val="TRIAL_BALANCE1"/>
      <sheetName val="Ave_wtd_rates1"/>
      <sheetName val="Debits_as_on_12_04_081"/>
      <sheetName val="STAFFSCHED_1"/>
      <sheetName val="Risk_Breakdown_Structure1"/>
      <sheetName val="Gra¦)_x0"/>
      <sheetName val="_VWVU)_x"/>
      <sheetName val="Equipment_Rates"/>
      <sheetName val="Geneí¬_i"/>
      <sheetName val="Projects"/>
      <sheetName val="Rate_analysis11"/>
      <sheetName val="Staff_Acco_2"/>
      <sheetName val="TBAL9697_-group_wise__sdpl2"/>
      <sheetName val="Common_Variables1"/>
      <sheetName val="[SHOPLIST_xls]70,/0s«iÆøí¬i1"/>
      <sheetName val="GPL_Revenu_Update1"/>
      <sheetName val="DO_NOT_TOUCH1"/>
      <sheetName val="Work_Type1"/>
      <sheetName val="PROJECT_BRIEF(EX_NEW)1"/>
      <sheetName val="[SHOPLIST_xls]70,/0s«_iÆø_í¬"/>
      <sheetName val="AREA_OF_APPLICATION"/>
      <sheetName val="ￒlￒmￒnￒaￒSￒmￒaￒy"/>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BaseWeight"/>
      <sheetName val="VIABILITY"/>
      <sheetName val="CSC"/>
      <sheetName val="ACC"/>
      <sheetName val="Cost Heading"/>
      <sheetName val="D &amp; W sizes"/>
      <sheetName val="DetEst"/>
      <sheetName val="SOPMA DD"/>
      <sheetName val="Floor_Box_"/>
      <sheetName val="Floor_Box_1"/>
      <sheetName val="Data Sheet"/>
      <sheetName val="[SHOPLIST.xls]/VWVU))tÏØ0__1"/>
      <sheetName val="[SHOPLIST.xls]/VWVU))tÏØ0__2"/>
      <sheetName val="door"/>
      <sheetName val="window"/>
      <sheetName val="Dropdowns"/>
      <sheetName val="BLOCK-A (MEA.SHEET)"/>
      <sheetName val="Labour Costs"/>
      <sheetName val="allowances"/>
      <sheetName val="tender allowances"/>
      <sheetName val=" Summary BKG 034"/>
      <sheetName val="BILL 3R"/>
      <sheetName val="anti-termite"/>
      <sheetName val="sheet6"/>
      <sheetName val="Ewaan Show Kitchen (2)"/>
      <sheetName val="Cash Flow Working"/>
      <sheetName val="BOQp4"/>
      <sheetName val="DATI_CONS"/>
      <sheetName val="2F 회의실견적(5_14 일대)"/>
      <sheetName val=" HIT-&gt;HMC 견적(3900)"/>
      <sheetName val="Appendix B"/>
      <sheetName val="HB CEC schd 4.2"/>
      <sheetName val="HB CEC schd 4.3"/>
      <sheetName val="HB CEC schd 5.2"/>
      <sheetName val="HB CEC schd 6.2"/>
      <sheetName val="HB CEC schd 7.2"/>
      <sheetName val="HB CEC schd 9.2"/>
      <sheetName val="Doha Farm"/>
      <sheetName val="Hic_150EOffice"/>
      <sheetName val="precast RC element"/>
      <sheetName val="New Bld"/>
      <sheetName val="BHANDUP"/>
      <sheetName val="Report"/>
      <sheetName val="CIF COST ITEM"/>
      <sheetName val="공문"/>
      <sheetName val="slipsumpR"/>
      <sheetName val="SubS2"/>
      <sheetName val="LMP"/>
      <sheetName val="PDT(L)1"/>
      <sheetName val="Attach 4-18"/>
      <sheetName val="TTL"/>
      <sheetName val="Data I (2)"/>
      <sheetName val="rEFERENCES "/>
      <sheetName val="DIV2"/>
      <sheetName val="DIV3"/>
      <sheetName val="DIV4"/>
      <sheetName val="DIV7"/>
      <sheetName val="DIV9"/>
      <sheetName val="KAP-2_C1_ALBAHA_GRID_POINT_NGL"/>
      <sheetName val="Flight-1"/>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terial&amp;equipment"/>
      <sheetName val="MN T.B."/>
      <sheetName val="COMPLEXALL"/>
      <sheetName val="Results"/>
      <sheetName val="Site Dev BOQ"/>
      <sheetName val="May 05"/>
      <sheetName val="April 05"/>
      <sheetName val="Aug 05"/>
      <sheetName val="July 05"/>
      <sheetName val="June 05"/>
      <sheetName val="Nov 05"/>
      <sheetName val="Oct 05"/>
      <sheetName val="Sep 05"/>
      <sheetName val="主材价格"/>
      <sheetName val="_SHOPLIST.xls__SHOPLIST.xls_70"/>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_VWVU))tÏØ0__1"/>
      <sheetName val="_VWVU))tÏØ0__2"/>
      <sheetName val="____ ___ __"/>
      <sheetName val="BQLIST"/>
      <sheetName val="Comp equip"/>
      <sheetName val="CPA33-34"/>
      <sheetName val="Indices"/>
      <sheetName val="conc-foot-gradeslab"/>
      <sheetName val="BOQ (2)"/>
      <sheetName val="Names"/>
      <sheetName val="LABOUR RATE"/>
      <sheetName val="Material Rate"/>
      <sheetName val="Labor abs-PW"/>
      <sheetName val="Labor abs-NMR"/>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ConferenceCentre_x005f_x005f_x0"/>
      <sheetName val="Geneí¬_x005f_x005f_x005f_x0008_"/>
      <sheetName val="70_x005f_x005f_x005f_x0000_,_0_"/>
      <sheetName val="B-3.2 EB"/>
      <sheetName val="Ragama"/>
      <sheetName val="B-3"/>
      <sheetName val="[SHOPLIST.xls]/VWVU))tÏØ0__3"/>
      <sheetName val="[SHOPLIST.xls]70,/0s«_iÆø_í¬_i"/>
      <sheetName val="[SHOPLIST.xls]70?,/0?s«i?Æøí¬i?"/>
      <sheetName val="[SHOPLIST.xls]/VWVU))tÏØ0__4"/>
      <sheetName val="grid"/>
      <sheetName val="Basic Rates"/>
      <sheetName val="Cost_any"/>
      <sheetName val="para"/>
      <sheetName val="kppl pl"/>
      <sheetName val="Set"/>
      <sheetName val="_SHOPLIST.xls_70_x0000_,_0_x000"/>
      <sheetName val="Calculations"/>
      <sheetName val="AREAS"/>
      <sheetName val="Labour Rate "/>
      <sheetName val="(M+L)"/>
      <sheetName val="Names&amp;Cases"/>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1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Config-C"/>
      <sheetName val="Service"/>
      <sheetName val="[SHOPLIST_xls]70"/>
      <sheetName val="[SHOPLIST_xls]70,"/>
      <sheetName val="[SHOPLIST_xls]/VW"/>
      <sheetName val="[SHOPLIST_xls]/VWVU))tÏØ0__"/>
      <sheetName val="[SHOPLIST_xls]/VWVU))tÏØ0__1"/>
      <sheetName val="Materials_"/>
      <sheetName val="STAIR-A"/>
      <sheetName val="B1"/>
      <sheetName val="PB"/>
      <sheetName val="LANGUAGE"/>
      <sheetName val="Dash board"/>
      <sheetName val="Harewood"/>
      <sheetName val="Detbal"/>
      <sheetName val="2 Plex"/>
      <sheetName val="Sheet1 (2)"/>
      <sheetName val="4 Plex"/>
      <sheetName val="6 Plex "/>
      <sheetName val="Detailed Summary"/>
      <sheetName val="Sheet1 (3)"/>
      <sheetName val="Sheet1 (4)"/>
      <sheetName val="Print"/>
      <sheetName val="PRL"/>
      <sheetName val="Div.07 Thermal &amp; Moisture"/>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S"/>
      <sheetName val="1 - Main Building"/>
      <sheetName val="1 - Summary"/>
      <sheetName val="2 - Landscaping Works"/>
      <sheetName val="2 - Summary"/>
      <sheetName val="4 - Bldg Infra"/>
      <sheetName val="4 - Summary"/>
      <sheetName val="Trade Summary"/>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AOP Summary-2"/>
      <sheetName val="税费"/>
      <sheetName val="TABLO-3"/>
      <sheetName val="Transport"/>
      <sheetName val="Indirect"/>
      <sheetName val="Wordsdata"/>
      <sheetName val="02"/>
      <sheetName val="03"/>
      <sheetName val="04"/>
      <sheetName val="01"/>
      <sheetName val="Contractor Application"/>
      <sheetName val="General Summary"/>
      <sheetName val="08 MEP Summary"/>
      <sheetName val="03B1"/>
      <sheetName val="03B2"/>
      <sheetName val="Addnl works"/>
      <sheetName val="VARIATIONS"/>
      <sheetName val="B3. Material on Site-Detail"/>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E_H_-_H__W_P_2"/>
      <sheetName val="E__H__Treatment_for_pile_cap2"/>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Cashflow_projection2"/>
      <sheetName val="[SHOPLIST_xls][SHOPLIST_xls][S1"/>
      <sheetName val="Data_Sheet1"/>
      <sheetName val="Z-_GENERAL_PRICE_SUMMARY3"/>
      <sheetName val="Floor_Box_3"/>
      <sheetName val="[SHOPLIST_xls][SHOPLIST_xls]706"/>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Resumo_Empreitadas2"/>
      <sheetName val="PPA_Summary2"/>
      <sheetName val="Equipment_Rates2"/>
      <sheetName val="[SHOPLIST_xls]702"/>
      <sheetName val="[SHOPLIST_xls]70,2"/>
      <sheetName val="Base_BM-rebar2"/>
      <sheetName val="%_prog_figs_-u5_and_total2"/>
      <sheetName val="_VWVU))tÏØ0__3"/>
      <sheetName val="[SHOPLIST_xls][SHOPLIST_xls][S2"/>
      <sheetName val="Data_Sheet2"/>
      <sheetName val="[SHOPLIST.xls][SHOPLIST.xls]70?"/>
      <sheetName val="Sheet Index"/>
      <sheetName val="ce"/>
      <sheetName val="[SHOPLIST.xls]/VWVU))tÏØ0__5"/>
      <sheetName val="[SHOPLIST.xls]/VWVU))tÏØ0__6"/>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_Summary-2"/>
      <sheetName val="Service_Type"/>
      <sheetName val="Contract_Division"/>
      <sheetName val="SubContract_Type"/>
      <sheetName val="_SHOPLIST_xls_70"/>
      <sheetName val="_SHOPLIST_xls_70,_0s«iÆøí¬i"/>
      <sheetName val="Attach_4-18"/>
      <sheetName val="Data_I_(2)"/>
      <sheetName val="rEFERENCES_"/>
      <sheetName val="PRICE_INFO"/>
      <sheetName val="RC_SUMMARY"/>
      <sheetName val="LABOUR_PRODUCTIVITY-TAV"/>
      <sheetName val="MATERIAL_PRICES"/>
      <sheetName val="P-100_MRF_DB_R1"/>
      <sheetName val="Cost_Heading"/>
      <sheetName val="Ewaan_Show_Kitchen_(2)"/>
      <sheetName val="Cash_Flow_Working"/>
      <sheetName val="MN_T_B_"/>
      <sheetName val="D_&amp;_W_sizes"/>
      <sheetName val="SOPMA_DD"/>
      <sheetName val="May_05"/>
      <sheetName val="April_05"/>
      <sheetName val="Aug_05"/>
      <sheetName val="July_05"/>
      <sheetName val="June_05"/>
      <sheetName val="Nov_05"/>
      <sheetName val="Oct_05"/>
      <sheetName val="Sep_05"/>
      <sheetName val="PROCTOR"/>
      <sheetName val="Status Summary"/>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PROJECT_BRIEF(EX_NEW)6"/>
      <sheetName val="AREA_OF_APPLICATION5"/>
      <sheetName val="Risk_Breakdown_Structure5"/>
      <sheetName val="Geneí¬_i5"/>
      <sheetName val="steel_total5"/>
      <sheetName val="ELE_BOQ5"/>
      <sheetName val="Mix_Design2"/>
      <sheetName val="[SHOPLIST_xls]/VW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SHOPLIST_xls][SHOPLIST_xls]709"/>
      <sheetName val="Materials_2"/>
      <sheetName val="BLOCK-A_(MEA_SHEET)1"/>
      <sheetName val="1_2_Staff_Schedule2"/>
      <sheetName val="Site_Dev_BOQ1"/>
      <sheetName val="Labour_Costs1"/>
      <sheetName val="Dash_board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VWVU))tÏØ0__11"/>
      <sheetName val="[SHOPLIST_xls]/VWVU))tÏØ0__6"/>
      <sheetName val="[SHOPLIST_xls]/VWVU))tÏØ0__7"/>
      <sheetName val="Dash_board2"/>
      <sheetName val="Site_Dev_BOQ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Summary "/>
      <sheetName val="B04-A - DIA SUDEER"/>
      <sheetName val="04D - Tanmyat"/>
      <sheetName val="13- B04-B &amp; C"/>
      <sheetName val=" SITE 09 B04-B&amp;C-AFAQ"/>
      <sheetName val="钢筋"/>
      <sheetName val="PLT-SUM"/>
      <sheetName val="Rate_analysis14"/>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DDL"/>
      <sheetName val="70,/0s«iÆøí¬"/>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Balance Sheet"/>
      <sheetName val="Estimate for approval"/>
      <sheetName val="Model"/>
      <sheetName val="CONSTRUCTION COMPONENT"/>
      <sheetName val="Laundry"/>
      <sheetName val="[SHOPLIST.xls]/VWVU))tÏØ0__7"/>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OPLIST.xls]70_x0000_,/0_x0000_s«_x0008_i_x"/>
      <sheetName val="Finansal_tamamlanma_Eğrisi"/>
      <sheetName val="BOQ_(2)"/>
      <sheetName val="LABOUR_RATE"/>
      <sheetName val="Material_Rate"/>
      <sheetName val="Labor_abs-PW"/>
      <sheetName val="Labor_abs-NMR"/>
      <sheetName val="kppl_pl"/>
      <sheetName val="Basic_Rates"/>
      <sheetName val="Combined_Results_"/>
      <sheetName val="precast_RC_element"/>
      <sheetName val="pile_Fabrication"/>
      <sheetName val="New_Bld"/>
      <sheetName val="KP1590_E"/>
      <sheetName val="Qty-UG"/>
      <sheetName val="Rates for public areas"/>
      <sheetName val="[SHOPLIST.xls][SHOPLIST.xls]/VW"/>
      <sheetName val="[SHOPLIST.xls]/VWVU))tÏØ0__8"/>
      <sheetName val="[SHOPLIST.xls]/VWVU))tÏØ0__9"/>
      <sheetName val="P-Sum-Cab"/>
      <sheetName val="Estimate_for_approval"/>
      <sheetName val="HWDG"/>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Div_07_Thermal_&amp;_Moisture"/>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Abs PMRL"/>
      <sheetName val="4"/>
      <sheetName val="Core Data"/>
      <sheetName val="Master data"/>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ARBQ"/>
      <sheetName val="EE-PROP"/>
      <sheetName val="집계표"/>
      <sheetName val="개시대사 (2)"/>
      <sheetName val="MAIN SUMMARY"/>
      <sheetName val="Build-up"/>
      <sheetName val="[SHOPLIST.xls][SH"/>
      <sheetName val="70,/0s«iÆøí¬i1"/>
      <sheetName val="70,/0s«_iÆø_í¬"/>
      <sheetName val="[SHOPLIST.xls]70_"/>
      <sheetName val="70,/0s«iÆøí¬i2"/>
      <sheetName val="70,/0s«iÆøí¬i3"/>
      <sheetName val="[SHOPLIST_xls]70_"/>
      <sheetName val="Rate_analysis15"/>
      <sheetName val="Balance_Sheet"/>
      <sheetName val="BOQ.1.92"/>
      <sheetName val="Specialist"/>
      <sheetName val="Manpower"/>
      <sheetName val="Deliverables"/>
      <sheetName val="Section_by_layers_old"/>
      <sheetName val="Steel-Circular"/>
      <sheetName val="Backup"/>
      <sheetName val="piedathot"/>
      <sheetName val="projcasflo"/>
      <sheetName val="supdata"/>
      <sheetName val="devbud"/>
      <sheetName val="Pivots"/>
      <sheetName val="Basic Rate"/>
      <sheetName val="MASTER_RATE ANALYSIS"/>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CHEDULE"/>
      <sheetName val="Recon Template"/>
      <sheetName val="P1926-H2B Pkg 2A&amp;2B"/>
      <sheetName val="P1940-H2B Pkg 1 Guestrooms"/>
      <sheetName val="P1929-DHCT"/>
      <sheetName val="Cumulative Rail "/>
      <sheetName val="B2-DV No.02"/>
      <sheetName val="المعادلات"/>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Sheet_Index"/>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Det_Des"/>
      <sheetName val="TBEAM"/>
      <sheetName val="DRUM"/>
      <sheetName val="Other Cost Norms"/>
      <sheetName val="[SHOPLIST.xls]/VWVU))tÏØ0__10"/>
      <sheetName val="[SHOPLIST.xls]/VWVU))tÏØ0__11"/>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ICM"/>
      <sheetName val="L (4)"/>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National"/>
      <sheetName val="2gii"/>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oQ-22-8-2019"/>
      <sheetName val="Tech"/>
      <sheetName val="WATER DUCT - IC 21"/>
      <sheetName val="[SHOPLIST.xls]70,/0s«iÆøí¬"/>
      <sheetName val="Portfolio List"/>
      <sheetName val="Asset Desc"/>
      <sheetName val="[SHOPLIST.xls]70,/0s«i_x"/>
      <sheetName val="Bill No.1"/>
      <sheetName val="Validation"/>
      <sheetName val="Process"/>
      <sheetName val="Refinery"/>
      <sheetName val="Fructose"/>
      <sheetName val="Utilities"/>
      <sheetName val="Pipesizes"/>
      <sheetName val="Ref Arch"/>
      <sheetName val="Ledger"/>
      <sheetName val="Data "/>
      <sheetName val="Appendix-A -GRAND SUMMARY"/>
      <sheetName val="D9 (New Rate)"/>
      <sheetName val="[SHOPLIST.xls]70_x005f_x0000_,/0_x000"/>
      <sheetName val="Grand Summary "/>
      <sheetName val="Bill No.01 - GI "/>
      <sheetName val="combined "/>
      <sheetName val="summary-Optional "/>
      <sheetName val="B14.02 "/>
      <sheetName val="B21"/>
      <sheetName val="B22"/>
      <sheetName val="B27"/>
      <sheetName val="Prov.Sum "/>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IF_COST_ITEM"/>
      <sheetName val="B-3_2_EB"/>
      <sheetName val="Comp_equip"/>
      <sheetName val="Contractor_Application"/>
      <sheetName val="General_Summary"/>
      <sheetName val="08_MEP_Summary"/>
      <sheetName val="Addnl_works"/>
      <sheetName val="B3__Material_on_Site-Detail"/>
      <sheetName val="WIP"/>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S"/>
      <sheetName val="[SHOPLIST_xls][SH"/>
      <sheetName val="[SH"/>
      <sheetName val="70_"/>
      <sheetName val="701"/>
      <sheetName val="702"/>
      <sheetName val="703"/>
      <sheetName val="70,/0s«iÆøí¬i4"/>
      <sheetName val="[SHOPLIST.xls]/VW"/>
      <sheetName val="70,/0s«iÆøí¬i5"/>
      <sheetName val="/VWVU))"/>
      <sheetName val="70,1"/>
      <sheetName val="[SHOPLIST_xls][S1"/>
      <sheetName val="70,2"/>
      <sheetName val="[SHOPLIST_xls][S2"/>
      <sheetName val="8.0 Programme"/>
      <sheetName val="[SHOPLIST_xls]/VWVU))tÏØ0  "/>
      <sheetName val="Staff"/>
      <sheetName val="Staff OLD "/>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Electrical_database"/>
      <sheetName val="Milestone"/>
      <sheetName val="Gene��_x0008_i_x0000__x0000__x0014__x0000_0."/>
      <sheetName val="70_x0000_,/0_x0000_s�_x0008_i_x0000_��_x0003_��_x0008_i_x0000_"/>
      <sheetName val="Top_s灨ὔ밀ὔ턀"/>
      <sheetName val="Top_s๨ꫝ_x0000__x0000_퀀"/>
      <sheetName val="Weekly"/>
      <sheetName val="S-Curve Update"/>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6.2 Floor Finishes"/>
      <sheetName val="BQMPALOC"/>
      <sheetName val="COLUMNS"/>
      <sheetName val="VESSELS "/>
      <sheetName val="IO"/>
      <sheetName val="FAL intern"/>
      <sheetName val="Spacing of Delineators"/>
      <sheetName val="P-Ins &amp; Bonds"/>
      <sheetName val="Surbhi"/>
      <sheetName val="Finansal_tamamlanma_Eğrisi5"/>
      <sheetName val="Dropdown_List5"/>
      <sheetName val="Data_Validation2"/>
      <sheetName val="Div26_-_Elect2"/>
      <sheetName val="CHUNG_CU_CARRILON2"/>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BOQ_(2)2"/>
      <sheetName val="LABOUR_RATE2"/>
      <sheetName val="Material_Rate2"/>
      <sheetName val="Labor_abs-PW2"/>
      <sheetName val="Labor_abs-NMR2"/>
      <sheetName val="Combined_Results_2"/>
      <sheetName val="B-3_2_EB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Summary_2"/>
      <sheetName val="Bill_No_01_-_GI_2"/>
      <sheetName val="combined_2"/>
      <sheetName val="summary-Optional_2"/>
      <sheetName val="B14_02_2"/>
      <sheetName val="Prov_Sum_2"/>
      <sheetName val="2_Plex2"/>
      <sheetName val="Sheet1_(2)2"/>
      <sheetName val="4_Plex2"/>
      <sheetName val="6_Plex_2"/>
      <sheetName val="Detailed_Summary2"/>
      <sheetName val="Sheet1_(3)2"/>
      <sheetName val="Sheet1_(4)2"/>
      <sheetName val="SI_222"/>
      <sheetName val="TO_List2"/>
      <sheetName val="CCTV_DATA2"/>
      <sheetName val="B04-A_-_DIA_SUDEER2"/>
      <sheetName val="04D_-_Tanmyat2"/>
      <sheetName val="13-_B04-B_&amp;_C2"/>
      <sheetName val="_SITE_09_B04-B&amp;C-AFAQ2"/>
      <sheetName val="Geneí¬_i_0"/>
      <sheetName val="70,_0s«_iÆ"/>
      <sheetName val="___________4"/>
      <sheetName val="_SHOPLIST_xls__SHOPLIST_xls_707"/>
      <sheetName val="_SHOPLIST_xls__SHOPLIST_xls_708"/>
      <sheetName val="_SHOPLIST_xls__VWVU_x0"/>
      <sheetName val="_SHOPLIST_xls_70,2"/>
      <sheetName val="_SHOPLIST_xls__VW2"/>
      <sheetName val="_SHOPLIST_xls__VWVU))tÏØ0__7"/>
      <sheetName val="_SHOPLIST_xls__VWVU))tÏØ0__8"/>
      <sheetName val="_SHOPLIST_xls__SHOPLIST_xls__S2"/>
      <sheetName val="_SHOPLIST_xls__VWVU))tÏØ0__13"/>
      <sheetName val="_SHOPLIST_xls__VWVU))tÏØ0__22"/>
      <sheetName val="_SHOPLIST_xls__VWVU))tÏØ0__32"/>
      <sheetName val="_SHOPLIST_xls_70,_0s«_iÆø_í¬_i2"/>
      <sheetName val="_SHOPLIST_xls_70_,_0_s«i_Æøí¬i2"/>
      <sheetName val="_SHOPLIST_xls__VWVU))tÏØ0__42"/>
      <sheetName val="[SHOPLIST_xls]/VWVU))tÏØ0__63"/>
      <sheetName val="[SHOPLIST_xls]/VWVU))tÏØ0__73"/>
      <sheetName val="CONSTRUCTION_COMPONENT2"/>
      <sheetName val="kppl_pl2"/>
      <sheetName val="Basic_Rates2"/>
      <sheetName val="_SHOPLIST_xls__SHOPLIST_xls_709"/>
      <sheetName val="Div_07_Thermal_&amp;_Moisture2"/>
      <sheetName val="Sheet_Index2"/>
      <sheetName val="Trade_Summary2"/>
      <sheetName val="Status_Summary2"/>
      <sheetName val="1_-_Main_Building2"/>
      <sheetName val="1_-_Summary2"/>
      <sheetName val="2_-_Landscaping_Works2"/>
      <sheetName val="2_-_Summary2"/>
      <sheetName val="4_-_Bldg_Infra2"/>
      <sheetName val="4_-_Summary2"/>
      <sheetName val="Asset_Allocation_(CR)2"/>
      <sheetName val="Project_Benchmarking2"/>
      <sheetName val="Dashboard_(1)2"/>
      <sheetName val="VO_Agreed_to_Unifier_Sum2"/>
      <sheetName val="VO_Not_yet_Agreed_to_Unifier2"/>
      <sheetName val="VO_Anticipated_to_Unifier2"/>
      <sheetName val="EW_to_Unifier2"/>
      <sheetName val="Prov_Sums2"/>
      <sheetName val="Other_Amounts2"/>
      <sheetName val="B2-DV_No_02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FAL_intern2"/>
      <sheetName val="Finansal_tamamlanma_Eğrisi3"/>
      <sheetName val="Dropdown_List3"/>
      <sheetName val="pile_Fabrication3"/>
      <sheetName val="precast_RC_element3"/>
      <sheetName val="New_Bld3"/>
      <sheetName val="HB_CEC_schd_4_23"/>
      <sheetName val="HB_CEC_schd_4_33"/>
      <sheetName val="HB_CEC_schd_5_23"/>
      <sheetName val="HB_CEC_schd_6_23"/>
      <sheetName val="HB_CEC_schd_7_23"/>
      <sheetName val="HB_CEC_schd_9_23"/>
      <sheetName val="Doha_Farm3"/>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May_053"/>
      <sheetName val="April_053"/>
      <sheetName val="Aug_053"/>
      <sheetName val="July_053"/>
      <sheetName val="June_053"/>
      <sheetName val="Nov_053"/>
      <sheetName val="Oct_053"/>
      <sheetName val="Sep_053"/>
      <sheetName val="Grand_Summary_"/>
      <sheetName val="Bill_No_01_-_GI_"/>
      <sheetName val="combined_"/>
      <sheetName val="summary-Optional_"/>
      <sheetName val="B14_02_"/>
      <sheetName val="Prov_Sum_"/>
      <sheetName val="SI_22"/>
      <sheetName val="TO_List"/>
      <sheetName val="CCTV_DATA"/>
      <sheetName val="___________2"/>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B2-DV_No_02"/>
      <sheetName val="FAL_intern"/>
      <sheetName val="Finansal_tamamlanma_Eğrisi4"/>
      <sheetName val="Dropdown_List4"/>
      <sheetName val="Contractor_Application1"/>
      <sheetName val="General_Summary1"/>
      <sheetName val="08_MEP_Summary1"/>
      <sheetName val="Addnl_works1"/>
      <sheetName val="B3__Material_on_Site-Detail1"/>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Comp_equip1"/>
      <sheetName val="B-3_2_EB1"/>
      <sheetName val="Doha_Farm4"/>
      <sheetName val="CIF_COST_ITEM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Summary_1"/>
      <sheetName val="Bill_No_01_-_GI_1"/>
      <sheetName val="combined_1"/>
      <sheetName val="summary-Optional_1"/>
      <sheetName val="B14_02_1"/>
      <sheetName val="Prov_Sum_1"/>
      <sheetName val="SI_221"/>
      <sheetName val="TO_List1"/>
      <sheetName val="CCTV_DATA1"/>
      <sheetName val="B04-A_-_DIA_SUDEER1"/>
      <sheetName val="04D_-_Tanmyat1"/>
      <sheetName val="13-_B04-B_&amp;_C1"/>
      <sheetName val="_SITE_09_B04-B&amp;C-AFAQ1"/>
      <sheetName val="___________3"/>
      <sheetName val="_SHOPLIST_xls__SHOPLIST_xls_704"/>
      <sheetName val="_SHOPLIST_xls__SHOPLIST_xls_705"/>
      <sheetName val="_SHOPLIST_xls_70,1"/>
      <sheetName val="_SHOPLIST_xls__VW1"/>
      <sheetName val="_SHOPLIST_xls__VWVU))tÏØ0__5"/>
      <sheetName val="_SHOPLIST_xls__VWVU))tÏØ0__6"/>
      <sheetName val="_SHOPLIST_xls__SHOPLIST_xls__S1"/>
      <sheetName val="_SHOPLIST_xls__VWVU))tÏØ0__12"/>
      <sheetName val="_SHOPLIST_xls__VWVU))tÏØ0__21"/>
      <sheetName val="_SHOPLIST_xls__VWVU))tÏØ0__31"/>
      <sheetName val="_SHOPLIST_xls_70,_0s«_iÆø_í¬_i1"/>
      <sheetName val="_SHOPLIST_xls_70_,_0_s«i_Æøí¬i1"/>
      <sheetName val="_SHOPLIST_xls__VWVU))tÏØ0__41"/>
      <sheetName val="[SHOPLIST_xls]/VWVU))tÏØ0__62"/>
      <sheetName val="[SHOPLIST_xls]/VWVU))tÏØ0__72"/>
      <sheetName val="CONSTRUCTION_COMPONENT1"/>
      <sheetName val="_SHOPLIST_xls__SHOPLIST_xls_706"/>
      <sheetName val="Sheet_Index1"/>
      <sheetName val="Trade_Summary1"/>
      <sheetName val="B2-DV_No_02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FAL_intern1"/>
      <sheetName val="Top_sh_x0000__x0000__x0001_Ԁ"/>
      <sheetName val="Drop Down"/>
      <sheetName val=" Estimate  "/>
      <sheetName val="Equip."/>
      <sheetName val="Book1"/>
      <sheetName val="Initial Data"/>
      <sheetName val="Package Status"/>
      <sheetName val="3"/>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BORDGC"/>
      <sheetName val="SLHW"/>
      <sheetName val="Account Codes"/>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Core_Data"/>
      <sheetName val="Rates_for_public_areas"/>
      <sheetName val="P1926-H2B_Pkg_2A&amp;2B"/>
      <sheetName val="P1940-H2B_Pkg_1_Guestrooms"/>
      <sheetName val="Recon_Template"/>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_board7"/>
      <sheetName val="_boaboard (1)"/>
      <sheetName val="[SHOPLIST.xls]70,/0s«iÆøí¬i1"/>
      <sheetName val="[SHOPLIST.xls]70,/0s«_iÆø_í¬"/>
      <sheetName val="[SHOPLIST.xls]70,/0s«iÆøí¬i2"/>
      <sheetName val="[SHOPLIST.xls]70,/0s«iÆøí¬i3"/>
      <sheetName val="Micro"/>
      <sheetName val="[SHOPLIST.xls]70___0_s__i_____2"/>
      <sheetName val="[SHOPLIST.xls]_VW__VU_________2"/>
      <sheetName val="[SHOPLIST.xls]_VW__VU_________3"/>
      <sheetName val="[SHOPLIST_xls][SHOPLIST_xls]/VW"/>
      <sheetName val="MATERIALS"/>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Site_Dev_BOQ11"/>
      <sheetName val="AOP_Summary-23"/>
      <sheetName val="Dash_board11"/>
      <sheetName val="Appendix_B4"/>
      <sheetName val="2F_회의실견적(5_14_일대)4"/>
      <sheetName val="_HIT-&gt;HMC_견적(3900)4"/>
      <sheetName val="Balance_Sheet1"/>
      <sheetName val="Estimate_for_approval1"/>
      <sheetName val="[SHOPLIST_xls]/VWVU))tÏØ0__60"/>
      <sheetName val="[SHOPLIST_xls][SHOPLIST_xls]728"/>
      <sheetName val="Sec__A-PQ2"/>
      <sheetName val="Preamble_B2"/>
      <sheetName val="Sec__C-Dayworks2"/>
      <sheetName val="d5_2"/>
      <sheetName val="BOQ_1_92"/>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SHOPLIST_xls]70_1"/>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MFG"/>
      <sheetName val="XL4Test5"/>
      <sheetName val="Basic_Rate"/>
      <sheetName val="MASTER_RATE_ANALYSIS"/>
      <sheetName val="P-Ins_&amp;_Bonds"/>
      <sheetName val="BFS"/>
      <sheetName val="Gene��_x0008_i"/>
      <sheetName val="Top_s๨ꫝ"/>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BULD.3"/>
      <sheetName val="BLOCK K"/>
      <sheetName val="제출내역 (2)"/>
      <sheetName val="Detail Page"/>
      <sheetName val="Item List OLD"/>
      <sheetName val="KEYFIGURES"/>
      <sheetName val="FLOOR AND CEILING"/>
      <sheetName val="area comp 2011 01 18 (2)"/>
      <sheetName val="Bill3-Basement"/>
      <sheetName val="drop down lists"/>
      <sheetName val="PH 5"/>
      <sheetName val="BM"/>
      <sheetName val="intr_stool_brkup_x0000_"/>
      <sheetName val="ConferenceCentre_옰ʒ䄂ʒ鵠ʐ䄂ʒ閐̐脭め_x0005_"/>
      <sheetName val="ورقة2"/>
      <sheetName val="LTR-2"/>
      <sheetName val="Bill 3 Boutique"/>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Top_sh"/>
      <sheetName val="SUBS SUM"/>
      <sheetName val="Démol."/>
      <sheetName val="Ravalement"/>
      <sheetName val="GAE8'97"/>
      <sheetName val="Overall"/>
      <sheetName val="Rate_analysis16"/>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OPLIST_xls][SH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MAIN_SUMMARY"/>
      <sheetName val="[SHOPLIST_xls]/VWVU))tÏØ0__64"/>
      <sheetName val="[SHOPLIST_xls]/VWVU))tÏØ0__65"/>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6_2_Floor_Finishes"/>
      <sheetName val="Cumulative_Rail_"/>
      <sheetName val="[SHOPLIST_xls]/VWVU))tÏØ0__66"/>
      <sheetName val="Staff_OLD_"/>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SHOPLIST_xls][SHOPLIST_xls]/V1"/>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Rates_for_public_areas1"/>
      <sheetName val="Abs_PMRL1"/>
      <sheetName val="Recon_Template1"/>
      <sheetName val="[SHOPLIST.xls]70_x005f_x0000___0_x0_2"/>
      <sheetName val="[SHOPLIST.xls]70___0_s__i_____3"/>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_xls]7_2"/>
      <sheetName val="[SHOPLIST.xls][SHOPLIST_xls]7_3"/>
      <sheetName val="[SHOPLIST.xls][SHOPLIST_xls]7_4"/>
      <sheetName val="[SHOPLIST.xls][SHOPLIST_xls]7_5"/>
      <sheetName val="[SHOPLIST.xls][SHOPLIST.xls]__5"/>
      <sheetName val="[SHOPLIST.xls][SHOPLIST_xls]7_6"/>
      <sheetName val="[SHOPLIST.xls][SHOPLIST_xls]7_7"/>
      <sheetName val="[SHOPLIST.xls][SHOPLIST_xls]7_8"/>
      <sheetName val="[SHOPLIST.xls][SHOPLIST.xls]__6"/>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SHOPLIST.xls][SHOPLIST.xls]__9"/>
      <sheetName val="[SHOPLIST.xls][SHOPLIST.xls]7_5"/>
      <sheetName val="[SHOPLIST.xls][SHOPLIST.xls]7_6"/>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1"/>
      <sheetName val="[SHOPLIST.xls][SHOPLIST.xls]_12"/>
      <sheetName val="[SHOPLIST.xls][SHOPLIST.xls]_13"/>
      <sheetName val="[SHOPLIST.xls][SHOPLIST.xls]_14"/>
      <sheetName val="[SHOPLIST.xls][SHOPLIST.xls]_15"/>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5"/>
      <sheetName val="[SHOPLIST.xls][SHOPLIST.xls]7_7"/>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MI"/>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VWVU))tÏØ0__82"/>
      <sheetName val="[SHOPLIST_xls]/VWVU))tÏØ0__92"/>
      <sheetName val="P1926-H2B_Pkg_2A&amp;2B1"/>
      <sheetName val="P1940-H2B_Pkg_1_Guestrooms1"/>
      <sheetName val="BOQ_1_921"/>
      <sheetName val="[SHOPLIST_xls]/VWVU))tÏØ0__74"/>
      <sheetName val="[SHOPLIST_xls]/VWVU))tÏØ0__75"/>
      <sheetName val="Appendix-A_-GRAND_SUMMARY"/>
      <sheetName val="D9_(New_Rate)"/>
      <sheetName val="Joseph_Record"/>
      <sheetName val="[SHOPLIST_xls]70,/0s«iÆøí¬1"/>
      <sheetName val="Portfolio_List"/>
      <sheetName val="Initial_Data"/>
      <sheetName val="Package_Statu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_VWVU))tÏØ0__15"/>
      <sheetName val="Service_Type11"/>
      <sheetName val="Contract_Division11"/>
      <sheetName val="SubContract_Type11"/>
      <sheetName val="_SHOPLIST_xls_7010"/>
      <sheetName val="_SHOPLIST_xls_70,_0s«iÆøí¬i10"/>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Estimate_for_approval2"/>
      <sheetName val="Balance_Sheet2"/>
      <sheetName val="AOP_Summary-24"/>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SITE_WORKS1"/>
      <sheetName val="WOOD_WORK1"/>
      <sheetName val="THERMAL_&amp;_MOISTURE_1"/>
      <sheetName val="DOORS_&amp;_WINDOWS1"/>
      <sheetName val="Additional_Items1"/>
      <sheetName val="Master_data1"/>
      <sheetName val="[SHOPLIST_xls]/VWVU))tÏØ0__88"/>
      <sheetName val="Staff_OLD_1"/>
      <sheetName val="Basic_Rate1"/>
      <sheetName val="MASTER_RATE_ANALYSIS1"/>
      <sheetName val="MAIN_SUMMARY1"/>
      <sheetName val="[SHOPLIST_xls]/VWVU))tÏØ0__89"/>
      <sheetName val="[SHOPLIST_xls]/VWVU))tÏØ0__90"/>
      <sheetName val="Appendix-A_-GRAND_SUMMARY1"/>
      <sheetName val="D9_(New_Rate)1"/>
      <sheetName val="Joseph_Record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_VWVU))tÏØ0__16"/>
      <sheetName val="Service_Type12"/>
      <sheetName val="Contract_Division12"/>
      <sheetName val="SubContract_Type12"/>
      <sheetName val="_SHOPLIST_xls_7011"/>
      <sheetName val="_SHOPLIST_xls_70,_0s«iÆøí¬i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_SHOPLIST_xls__SHOPLIST_xls_710"/>
      <sheetName val="_SHOPLIST_xls__SHOPLIST_xls_711"/>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_SHOPLIST_xls__SHOPLIST_xls_712"/>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Landscape No.1"/>
      <sheetName val="MEP No.3"/>
      <sheetName val="예가표"/>
      <sheetName val="[SHOPLIST.xls][SHOPLIST.xls]7_9"/>
      <sheetName val="[SHOPLIST.xls][SHOPLIST.xls]_24"/>
      <sheetName val="[SHOPLIST.xls][SHOPLIST.xls]_25"/>
      <sheetName val="[SHOPLIST.xls]70___0_s__i_____5"/>
      <sheetName val="[SHOPLIST.xls]_VW__VU_________4"/>
      <sheetName val="[SHOPLIST.xls]_VW__VU_________5"/>
      <sheetName val="[SHOPLIST.xls]70___0_s__i_____6"/>
      <sheetName val="[SHOPLIST.xls]70_x005f_x0000___0_x0_3"/>
      <sheetName val="[SHOPLIST.xls][SHOPLIST.xls]_26"/>
      <sheetName val="[SHOPLIST.xls][SHOPLIST.xls]_27"/>
      <sheetName val="[SHOPLIST.xls]70___0_s__i_____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_xls]70_x005f_x0000_,/0_x000"/>
      <sheetName val="_boaboard_(1)"/>
      <sheetName val="Gene��i0_"/>
      <sheetName val="70,/0s�i����i"/>
      <sheetName val="Top_shԀ"/>
      <sheetName val="Detail_Page"/>
      <sheetName val="_SHOPLIST.xls__VWVU))tÏØ0__5"/>
      <sheetName val="_SHOPLIST.xls__VWVU))tÏØ0__6"/>
      <sheetName val="_SHOPLIST.xls__VWVU))tÏØ0__7"/>
      <sheetName val="Geneí¬_x005f_x0008_"/>
      <sheetName val="70_x005f_x0000_,_0_"/>
      <sheetName val="___________5"/>
      <sheetName val="_SHOPLIST_xls__VWVU))"/>
      <sheetName val="___________6"/>
      <sheetName val="___________7"/>
      <sheetName val="___________8"/>
      <sheetName val="_SHOPLIST_xls__VW3"/>
      <sheetName val="_SHOPLIST_xls__VWVU))tÏØ0__9"/>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SHOPLIST_xls_721"/>
      <sheetName val="_SHOPLIST_xls__SHOPLIST_xls__S8"/>
      <sheetName val="_SHOPLIST_xls_70,8"/>
      <sheetName val="_SHOPLIST_xls__VWVU))tÏØ0__43"/>
      <sheetName val="_SHOPLIST_xls__VWVU))tÏØ0__44"/>
      <sheetName val="_SHOPLIST_xls_70,_0s«_iÆø_í¬_i8"/>
      <sheetName val="_SHOPLIST_xls_70_,_0_s«i_Æøí¬i8"/>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Closing"/>
      <sheetName val="[SHOPLIST.xls]70_x005f_x005f_x005f_x0000__3"/>
      <sheetName val="[SHOPLIST.xls]70___0_s__i_____8"/>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BoQ(2)"/>
      <sheetName val="tower and monopoles "/>
      <sheetName val="ASD Sum of Parts"/>
      <sheetName val="Cost Heaࡤing"/>
      <sheetName val="Rectangular Duct"/>
      <sheetName val="REQ_REMARKS"/>
      <sheetName val="B.Room W.Done Progress"/>
      <sheetName val="SUMMARY (ROOM)"/>
      <sheetName val="W.D Prgress Public area"/>
      <sheetName val="SUMMARY Public"/>
      <sheetName val="Comparision"/>
      <sheetName val="BREAKDOWN"/>
      <sheetName val="[SHOPLIST_xls]/VW"/>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bill no. 3"/>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beam-reinft"/>
      <sheetName val="[SHOPLIST.xls]/VWVU))tÏØ0__20"/>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Data Works"/>
      <sheetName val="Works"/>
      <sheetName val="UC-Testing"/>
      <sheetName val="Control Panel"/>
      <sheetName val="[SHOPLIST.xls]70,/0s«iÆøí¬i4"/>
      <sheetName val="[SHOPLIST.xls]70,/0s«iÆøí¬i5"/>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C-10"/>
      <sheetName val="C-11"/>
      <sheetName val="C-12"/>
      <sheetName val="C-3"/>
      <sheetName val="C-4"/>
      <sheetName val="C-5"/>
      <sheetName val="C-5A"/>
      <sheetName val="C-6"/>
      <sheetName val="C-6A"/>
      <sheetName val="C-7"/>
      <sheetName val="C-8"/>
      <sheetName val="C-9"/>
      <sheetName val="STAND98"/>
      <sheetName val="辽电初设.XLS 定额"/>
      <sheetName val="HVAC"/>
      <sheetName val="HVAC-Qty"/>
      <sheetName val="RBD-AHU"/>
      <sheetName val="RBD ENG"/>
      <sheetName val="RBD-EX-RF-01"/>
      <sheetName val="RBD SLD.RLD"/>
      <sheetName val="RBD-VAV"/>
      <sheetName val="V.Summary"/>
      <sheetName val="inter"/>
      <sheetName val="MSH51C"/>
      <sheetName val="Schedules PL"/>
      <sheetName val="Schedules BS"/>
      <sheetName val="STOCKWTG"/>
      <sheetName val="POLY"/>
      <sheetName val="Advance Recovery"/>
      <sheetName val="Materials Cost"/>
      <sheetName val="SC Cost FEB 03"/>
      <sheetName val="DVM Sizing Calculator- 10 ips "/>
      <sheetName val="Product Sheet40"/>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Kur"/>
      <sheetName val="HAKEDİŞ "/>
      <sheetName val="keşif özeti"/>
      <sheetName val="Katsayılar"/>
      <sheetName val="djfx"/>
      <sheetName val="Calendar"/>
      <sheetName val="Sheet9"/>
      <sheetName val="[SHOPLIST_xls]70,/0s«_iÆø_í¬1"/>
      <sheetName val="[SHOPLIST_xls]70,/0s«iÆøí¬i31"/>
      <sheetName val="[SHOPLIST_xls]70,/0s«_iÆø_í¬2"/>
      <sheetName val="[SHOPLIST_xls]70,/0s«iÆøí¬i22"/>
      <sheetName val="[SHOPLIST_xls]70,/0s«iÆøí¬i32"/>
      <sheetName val="[SHOPLIST_xls]70,/0s«i_x1"/>
      <sheetName val="Unit cost- Drain-Protection-1 "/>
      <sheetName val="Unit cost- Drain-Protection-2"/>
      <sheetName val="FEVA"/>
      <sheetName val="HO Costs"/>
      <sheetName val="[SHOPLIST.xls]70,/0s�i����i"/>
      <sheetName val="Non-Positioin Summary"/>
      <sheetName val="_VWVU))tÏØ0__20"/>
      <sheetName val="_SHOPLIST_xls_70,_0s«iÆøí¬i16"/>
      <sheetName val="New_Bld6"/>
      <sheetName val="Finansal_tamamlanma_Eğrisi6"/>
      <sheetName val="HB_CEC_schd_4_26"/>
      <sheetName val="HB_CEC_schd_4_36"/>
      <sheetName val="HB_CEC_schd_5_26"/>
      <sheetName val="HB_CEC_schd_6_26"/>
      <sheetName val="HB_CEC_schd_7_26"/>
      <sheetName val="HB_CEC_schd_9_26"/>
      <sheetName val="Doha_Farm6"/>
      <sheetName val="Dropdown_List6"/>
      <sheetName val="_SHOPLIST_xls__SHOPLIST_xls_726"/>
      <sheetName val="_SHOPLIST_xls__SHOPLIST_xls_727"/>
      <sheetName val="_SHOPLIST_xls__SHOPLIST_xls_728"/>
      <sheetName val="___________16"/>
      <sheetName val="Comp_equip3"/>
      <sheetName val="Contractor_Application3"/>
      <sheetName val="General_Summary3"/>
      <sheetName val="08_MEP_Summary3"/>
      <sheetName val="Addnl_works3"/>
      <sheetName val="B3__Material_on_Site-Detail3"/>
      <sheetName val="[SHOPLIST_xls][SHOPLIST_xls]70?"/>
      <sheetName val="B2-DV_No_023"/>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Grand_Summary_3"/>
      <sheetName val="Bill_No_01_-_GI_3"/>
      <sheetName val="combined_3"/>
      <sheetName val="summary-Optional_3"/>
      <sheetName val="B14_02_3"/>
      <sheetName val="Prov_Sum_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8_0_Programme"/>
      <sheetName val="FAL_intern3"/>
      <sheetName val="SoW_Assess_Blank_Form"/>
      <sheetName val="VO_Breakdown"/>
      <sheetName val="Measurement_Sheet"/>
      <sheetName val="Schedule_of_Drawings"/>
      <sheetName val="SI_Schedule"/>
      <sheetName val="ContraCharge_Schedule"/>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Démol_"/>
      <sheetName val="_SHOPLIST_xls__VWVU))tÏØ0__62"/>
      <sheetName val="_SHOPLIST_xls__VWVU))tÏØ0__63"/>
      <sheetName val="_SHOPLIST_xls__VWVU))tÏØ0__72"/>
      <sheetName val="_SHOPLIST_xls__SHOPLIST_xls__VW"/>
      <sheetName val="_SHOPLIST_xls__VWVU))tÏØ0__81"/>
      <sheetName val="_SHOPLIST_xls__VWVU))tÏØ0__91"/>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Bill_3_Boutique"/>
      <sheetName val="REBAR"/>
      <sheetName val="Cost Summary"/>
      <sheetName val="Cost Summary SD"/>
      <sheetName val="Schedule S-Curve Revision#3"/>
      <sheetName val="2.223M_due to adj profit"/>
      <sheetName val="Fee Rate Summary"/>
      <sheetName val="NPV"/>
      <sheetName val="P Staff fac"/>
      <sheetName val="Internal"/>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Qty SR"/>
      <sheetName val="EW SR"/>
      <sheetName val="Macro custom function"/>
      <sheetName val="プロジェクト概要"/>
      <sheetName val="GRAPH_DATA"/>
      <sheetName val=" N Finansal Eğri"/>
      <sheetName val="foot-slab_rein_x0000__x0000_"/>
      <sheetName val="foot-slab_reinø_x0006_"/>
      <sheetName val="foot-slab_reinÝ¥"/>
      <sheetName val="foot-slab_reinP"/>
      <sheetName val="SUM-AIR-Submit"/>
      <sheetName val="Summary-margin calc"/>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Cost Rates"/>
      <sheetName val="LOOKUP(MM)"/>
      <sheetName val="간접비내역-1"/>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HSBC"/>
      <sheetName val="JAN"/>
      <sheetName val="Tender Stage"/>
      <sheetName val="Delay Clasifications"/>
      <sheetName val="PA Milestones"/>
      <sheetName val="satış planı (2)"/>
      <sheetName val="Tahsilat"/>
      <sheetName val="S-Curve_Update1"/>
      <sheetName val="[SHOPLIST_xls]70_x005f_x0000_,/0_x001"/>
      <sheetName val="SoW_Assess_Blank_Form1"/>
      <sheetName val="VO_Breakdown1"/>
      <sheetName val="Measurement_Sheet1"/>
      <sheetName val="Schedule_of_Drawings1"/>
      <sheetName val="SI_Schedule1"/>
      <sheetName val="ContraCharge_Schedule1"/>
      <sheetName val="VESSELS_1"/>
      <sheetName val="BUR"/>
      <sheetName val="FSA"/>
      <sheetName val="Services_InitialEst_UtilityServ"/>
      <sheetName val="AN"/>
      <sheetName val="Beach Villas"/>
      <sheetName val="Overwater Villas"/>
      <sheetName val="Presidential Villa"/>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SHOPLIST_xls]/VWVU))tÏØ0_108"/>
      <sheetName val="[SHOPLIST_xls]/VWVU))tÏØ0_109"/>
      <sheetName val="개시대사_(2)2"/>
      <sheetName val="Ref_Arch2"/>
      <sheetName val="Div_Summary2"/>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Démol_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2_Plex6"/>
      <sheetName val="Sheet1_(2)6"/>
      <sheetName val="4_Plex6"/>
      <sheetName val="6_Plex_6"/>
      <sheetName val="Detailed_Summary6"/>
      <sheetName val="Sheet1_(3)6"/>
      <sheetName val="Sheet1_(4)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h-013211-2"/>
      <sheetName val="[SHOPLIST.xls]_VW__VU________18"/>
      <sheetName val="[SHOPLIST.xls]70_x005f_x0000___0_x_10"/>
      <sheetName val="[SHOPLIST.xls]70___0_s__i____28"/>
      <sheetName val="[SHOPLIST.xls]_VW__VU________19"/>
      <sheetName val="[SHOPLIST.xls]70___0_s__i____29"/>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Note"/>
      <sheetName val="URA-C1"/>
      <sheetName val="1-Summary"/>
      <sheetName val="วัดใต้"/>
      <sheetName val="B-2"/>
      <sheetName val="基本ﾃﾞｰﾀ"/>
      <sheetName val="Schedules"/>
      <sheetName val="1A"/>
      <sheetName val="Total PrC-Goldi"/>
      <sheetName val="Room Type"/>
      <sheetName val="Basement2 DB"/>
      <sheetName val="BT3-Package 05"/>
      <sheetName val="BOQ-Civil"/>
      <sheetName val="[SHOPLIST_xls]726"/>
      <sheetName val="[SHOPLIST_xls][11"/>
      <sheetName val="[SHOPLIST_xls]727"/>
      <sheetName val="[SHOPLIST_xls]728"/>
      <sheetName val="[SHOPLIST.xls][SHOPLIST_xls]/VW"/>
      <sheetName val="Index sheet"/>
      <sheetName val="hiddenShee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PRO_DCI"/>
      <sheetName val="G29A"/>
      <sheetName val="Mp-team 1"/>
      <sheetName val="1 Summary"/>
      <sheetName val="co-no.2"/>
      <sheetName val="Lstsub"/>
      <sheetName val="Arch"/>
      <sheetName val="DB"/>
      <sheetName val="DIRLBR"/>
      <sheetName val="2.0 Cover Sum"/>
      <sheetName val="total"/>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Income_Statement"/>
      <sheetName val="70_x005f_x0000_,/0_x005f_x0000_"/>
      <sheetName val="Fdata"/>
      <sheetName val="Sheet"/>
      <sheetName val="foot-slab_rein"/>
      <sheetName val="sc"/>
      <sheetName val="[SHOPLIST_xls]70,/0s«_iÆø_í¬3"/>
      <sheetName val="[SHOPLIST_xls]70,/0s«iÆøí¬i23"/>
      <sheetName val="[SHOPLIST_xls]70,/0s«iÆøí¬i33"/>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Front Sheet"/>
      <sheetName val="Indirect Costs"/>
      <sheetName val="RateAnalysis"/>
      <sheetName val="Summary year Plan"/>
      <sheetName val="footing for SP"/>
      <sheetName val="maingirder"/>
      <sheetName val="basic-data"/>
      <sheetName val="Enquire"/>
      <sheetName val="ROY"/>
      <sheetName val="12"/>
      <sheetName val="BS "/>
      <sheetName val="Gra¦_x005f_x0004_)"/>
      <sheetName val="Geneí¬_x005f_x0008_i??_x005f_x0014_?0."/>
      <sheetName val="Geneí¬_x005f_x0008_i___x005f_x0014__0."/>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foot-slab_reinø"/>
      <sheetName val="Accounts"/>
      <sheetName val="shuttering"/>
      <sheetName val="CFS3"/>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Dropdown Attributes"/>
      <sheetName val="Matl"/>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IS"/>
      <sheetName val="Configurations"/>
      <sheetName val="Technical"/>
      <sheetName val="contents "/>
      <sheetName val="Div.8 - Opening"/>
      <sheetName val="Div .9- Finishes"/>
      <sheetName val="Total "/>
      <sheetName val="Currency Rate"/>
      <sheetName val="Price List"/>
      <sheetName val="Total_PrC-Goldi"/>
      <sheetName val="Cost Factor Sheet"/>
      <sheetName val="Load Sch, Cable Sel &amp; Qty"/>
      <sheetName val="Factor Sheet"/>
      <sheetName val="Price Sheet"/>
      <sheetName val="M-480"/>
      <sheetName val="M-519"/>
      <sheetName val="14267"/>
      <sheetName val="Structured Cabling"/>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ll BGL List"/>
      <sheetName val="Budget Config"/>
      <sheetName val="All Department List"/>
      <sheetName val="Msw-study"/>
      <sheetName val="BF2001"/>
      <sheetName val="شهادة الدفع"/>
      <sheetName val="Lucas1"/>
      <sheetName val="Lucas2"/>
      <sheetName val="Lucas4"/>
      <sheetName val="Lucas3"/>
      <sheetName val="Dropdown Lists"/>
      <sheetName val="12. Ins &amp; Bonds"/>
      <sheetName val="3. Staff Facilities"/>
      <sheetName val="11. Clients Requirements"/>
      <sheetName val="Legal Risk Analysis"/>
      <sheetName val="Utility Summary"/>
      <sheetName val="DCF_5"/>
      <sheetName val="US Ship Repair Industry Growth"/>
      <sheetName val="Market Overview"/>
      <sheetName val="US Shipyard Repair Output"/>
      <sheetName val="Charts"/>
      <sheetName val="LBO"/>
      <sheetName val="Summary Financials"/>
      <sheetName val="PLUMBING WORK ADDITIONS"/>
      <sheetName val="[SHOPLIST_xls]70,/0s«iÆøí¬i24"/>
      <sheetName val="[SHOPLIST_xls]70___0_s__i____26"/>
      <sheetName val="[SHOPLIST_xls]70,/0s�i����i"/>
      <sheetName val="IPL_SCHEDULE"/>
      <sheetName val="PASARELA"/>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HAKEDİŞ_"/>
      <sheetName val="keşif_özeti"/>
      <sheetName val="Cost_Summary"/>
      <sheetName val="Cost_Summary_SD"/>
      <sheetName val="Schedule_S-Curve_Revision#3"/>
      <sheetName val="2_223M_due_to_adj_profit"/>
      <sheetName val="Свод_(Бюджет)"/>
      <sheetName val="Свод_(понедельно)"/>
      <sheetName val="Статьи_расходов"/>
      <sheetName val="_SHOPLIST_xls__SH1"/>
      <sheetName val="_SHOPLIST_xls_70_1"/>
      <sheetName val="2.2 STAFF Scedule"/>
      <sheetName val="4.1 G Ammount"/>
      <sheetName val="Costcal"/>
      <sheetName val="1-Excavation"/>
      <sheetName val="2-Substructure"/>
      <sheetName val="3-Concrete"/>
      <sheetName val="4-Masonry"/>
      <sheetName val="5-Thermal &amp; Moisture"/>
      <sheetName val="bkg"/>
      <sheetName val="cbrd460"/>
      <sheetName val="bcl"/>
      <sheetName val="2_0_Cover_Sum"/>
      <sheetName val="BT3-Package_05"/>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86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DVM_Sizing_Calculator-_10_ips_"/>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footing_for_SP"/>
      <sheetName val="[SHOPLIST_xls][SHOPLIST_xls]/V7"/>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Attachment 1"/>
      <sheetName val=" Est "/>
      <sheetName val="Cost_Any."/>
      <sheetName val="CAUSTIC"/>
      <sheetName val="B100-Cable Rack"/>
      <sheetName val="MPC"/>
      <sheetName val="eval"/>
      <sheetName val="calcul"/>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II손익관리"/>
      <sheetName val="목표세부명세"/>
      <sheetName val="[SHOPLIST.xls]70?,/0?"/>
      <sheetName val="Income_Statement1"/>
      <sheetName val="Summary-margin_calc"/>
      <sheetName val="pri-com"/>
      <sheetName val="Detail In Door Stad"/>
      <sheetName val="8. Cover"/>
      <sheetName val="Cost_Rates"/>
      <sheetName val="Qty_SR"/>
      <sheetName val="EW_SR"/>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1. Scenario Manager"/>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EST"/>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Total  Amount"/>
      <sheetName val="PMP"/>
      <sheetName val="BoatTMP"/>
      <sheetName val="[SHOPLIST_xls]/VWVU))tÏØ0_189"/>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DESCRIPTIONS"/>
      <sheetName val="ConferenceCentre______________2"/>
      <sheetName val="#3E1_GCR"/>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SHOPLIST.xls]70?,/0?s«i_x"/>
      <sheetName val="[SHOPLIST.xls]70,/0"/>
      <sheetName val="Structural BOQ"/>
      <sheetName val="Masonry &amp; Plaster"/>
      <sheetName val="ProjInfo"/>
      <sheetName val="Rate (2)"/>
      <sheetName val="CERT.NO 1"/>
      <sheetName val="org"/>
      <sheetName val="Bill 2K"/>
      <sheetName val="1) COMMON FACILITIES"/>
      <sheetName val="Bldg Brkdown"/>
      <sheetName val="参数"/>
      <sheetName val="D.5 Bid statemen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SUM(D2)"/>
      <sheetName val="Workdone_MFI"/>
      <sheetName val="BIF"/>
      <sheetName val="Flr.Fin"/>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Joseph_Record4"/>
      <sheetName val="_boaboard_(1)3"/>
      <sheetName val="PROGRAM"/>
      <sheetName val="Staffing Plan"/>
      <sheetName val="GEN-TEC-02"/>
      <sheetName val="EPI Directo"/>
      <sheetName val="INSTRUCTIVO"/>
      <sheetName val="0-Datos de la Obra"/>
      <sheetName val="Gastos Generales"/>
      <sheetName val="1.1. Manpower(Data Ref)"/>
      <sheetName val="[SHOPLIST.xls]70_x005f_x005f_x005f_x0000_15"/>
      <sheetName val="[SHOPLIST.xls]_VW__VU________30"/>
      <sheetName val="[SHOPLIST.xls]_VW__VU________31"/>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PE-F-42 Rev 01 Manpower"/>
      <sheetName val="2.0 Section 2 Cover"/>
      <sheetName val="Section(0)Preliminaries"/>
      <sheetName val="Section(1)Demolition"/>
      <sheetName val="Section(2)Exca "/>
      <sheetName val="DGG"/>
      <sheetName val="골조시행"/>
      <sheetName val="실행철강하도"/>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Slide 6 - Returns &amp; NWC"/>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Mat_Cost1"/>
      <sheetName val="Cost_Any_"/>
      <sheetName val="12__Ins_&amp;_Bonds"/>
      <sheetName val="3__Staff_Facilities"/>
      <sheetName val="11__Clients_Requirements"/>
      <sheetName val="Legal_Risk_Analysis"/>
      <sheetName val="MOTO"/>
      <sheetName val="BOQ건축"/>
      <sheetName val="ตารางส่วนลด EE."/>
      <sheetName val="FR"/>
      <sheetName val="frais VS BBI"/>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Back"/>
      <sheetName val="jobhist"/>
      <sheetName val="Guneí¬_x005f_x0008_i_x005f_x0000__x005f_x0000__x0"/>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Measurment"/>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ATD"/>
      <sheetName val="Sales &amp; Prod"/>
      <sheetName val="标号库"/>
      <sheetName val="单位库"/>
      <sheetName val="位置库"/>
      <sheetName val="材料"/>
      <sheetName val="21"/>
      <sheetName val="Structure Bills Qty"/>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WB"/>
      <sheetName val="configuration"/>
      <sheetName val="Maliyet Kodu"/>
      <sheetName val="HVAC QS"/>
      <sheetName val="Excel Format"/>
      <sheetName val="C.F"/>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HOPLIST_xls]70_x005f_x0000___0_x010"/>
      <sheetName val="Parameter-Country code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기준액"/>
      <sheetName val="최적단면"/>
      <sheetName val="LOUVERS"/>
      <sheetName val="Ironmongery"/>
      <sheetName val="vendor"/>
      <sheetName val="Values"/>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4300 UTILITY BLDG (2)"/>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Curves"/>
      <sheetName val="Heads"/>
      <sheetName val="Dbase"/>
      <sheetName val="Page 2"/>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3681"/>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Flowthrough"/>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2"/>
      <sheetName val="[SHOPLIST.xls]_SHOPLIST_xl_5075"/>
      <sheetName val="[SHOPLIST.xls]_SHOPLIST_xl_5076"/>
      <sheetName val="[SHOPLIST.xls]_SHOPLIST_xl_5077"/>
      <sheetName val="[SHOPLIST.xls]_SHOPLIST_xl_5078"/>
      <sheetName val="[SHOPLIST.xls]_VW__VU________43"/>
      <sheetName val="[SHOPLIST.xls]_VW__VU________44"/>
      <sheetName val="[SHOPLIST.xls]_SHOPLIST_xl_5079"/>
      <sheetName val="[SHOPLIST.xls]_SHOPLIST_xl_5080"/>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Prev_Pay_Cert3"/>
      <sheetName val="Base__x0003_ourse"/>
      <sheetName val="REMARKS"/>
      <sheetName val="MEMBERS CATAGORY"/>
      <sheetName val="DESIGNATION"/>
      <sheetName val="PROJECT NAME LIST "/>
      <sheetName val="Bill 3 - Site Works"/>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S3 Architectural"/>
      <sheetName val="Bill-1A"/>
      <sheetName val="Bill-1B"/>
      <sheetName val="Bill 6-1"/>
      <sheetName val="Bill 7-1"/>
      <sheetName val="Bill 8 (1)"/>
      <sheetName val="9oo dia"/>
      <sheetName val="12oo dia"/>
      <sheetName val="Break down for OH"/>
      <sheetName val="Bill-9-1"/>
      <sheetName val="Bill-9-2"/>
      <sheetName val="Bill-9-3"/>
      <sheetName val="Cashflow Analysis"/>
      <sheetName val="Basicrates"/>
      <sheetName val="Price Comparison"/>
      <sheetName val="Bank Guarantee"/>
      <sheetName val="Assumption Inputs"/>
      <sheetName val="Q&amp;pl-V"/>
      <sheetName val="Costing-blk-B"/>
      <sheetName val="Main-Material"/>
      <sheetName val="Break up Sheet"/>
      <sheetName val="S1BOQ"/>
      <sheetName val="NOT FULL RESTRAINT"/>
      <sheetName val="BEARING &amp; BUCKLING"/>
      <sheetName val="PFC"/>
      <sheetName val="UC"/>
      <sheetName val="RSJ"/>
      <sheetName val="선수금"/>
      <sheetName val="Item-wise summary"/>
      <sheetName val="Earnings model"/>
      <sheetName val="General Information"/>
      <sheetName val="Bill No. 3 Podium"/>
      <sheetName val="Schedule(4)"/>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ENG_prog"/>
      <sheetName val="PE-F-42 rev 00"/>
      <sheetName val="PE-F-37 Rev 00"/>
      <sheetName val="STR"/>
      <sheetName val="MTL$-INTER"/>
      <sheetName val="유림골조"/>
      <sheetName val="TH"/>
      <sheetName val="HS"/>
      <sheetName val="Thiet bi"/>
      <sheetName val="Vat tu"/>
      <sheetName val="DM.ChiPhi"/>
      <sheetName val="May TC"/>
      <sheetName val="Bang KL"/>
      <sheetName val="Cac_HS_hieu_chinh"/>
      <sheetName val="Cước_CG"/>
      <sheetName val="gia_tri_theo_phong"/>
      <sheetName val="Isolasi Luar Dalam"/>
      <sheetName val="Isolasi Luar"/>
      <sheetName val="tonghop"/>
      <sheetName val="FEEDER"/>
      <sheetName val="Settings"/>
      <sheetName val="Points"/>
      <sheetName val="Summary of Glands &amp; Lugs"/>
      <sheetName val="Expiration"/>
      <sheetName val="Worksheet"/>
      <sheetName val="Currency"/>
      <sheetName val="Variations (2)"/>
      <sheetName val="表二"/>
      <sheetName val="Mec  BOQ"/>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FORM-16"/>
      <sheetName val="SD Log"/>
      <sheetName val="TOTAL MPR"/>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Original"/>
      <sheetName val="ICO_budzet_97"/>
      <sheetName val="Old_Bars"/>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SHOPLIST.xls]70_x005f_x0000___0_x_22"/>
      <sheetName val="[SHOPLIST.xls]70___0_s__i____70"/>
      <sheetName val="[SHOPLIST.xls]70___0_s__i____71"/>
      <sheetName val="[SHOPLIST.xls]70_x005f_x005f_x005f_x0000_22"/>
      <sheetName val="[SHOPLIST.xls]70___0_s__i____72"/>
      <sheetName val="F4.13"/>
      <sheetName val="Devco Cashflow"/>
      <sheetName val="Westin FOH &amp; BOH Split"/>
      <sheetName val="El Fenoon"/>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entitlements"/>
      <sheetName val="Cost of O &amp; O"/>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General"/>
      <sheetName val="PriceCalculation"/>
      <sheetName val="WORK TABLE"/>
      <sheetName val="Fill this out first..."/>
      <sheetName val="Ratios"/>
      <sheetName val="CCTV_EST1"/>
      <sheetName val="Admin"/>
      <sheetName val="Prior_CM"/>
      <sheetName val="PE-F-42_R"/>
      <sheetName val="[SHOPLIST.xls]70___0_s__i____85"/>
      <sheetName val="[SHOPLIST.xls]70___0_s__i____86"/>
      <sheetName val="[SHOPLIST.xls]70_x005f_x0000___0_x_26"/>
      <sheetName val="[SHOPLIST.xls]70___0_s__i____87"/>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70___0_s__i____88"/>
      <sheetName val="[SHOPLIST.xls]_SHOPLIST_xl_6416"/>
      <sheetName val="[SHOPLIST.xls]_SHOPLIST_xl_6417"/>
      <sheetName val="[SHOPLIST.xls]_SHOPLIST_xl_6418"/>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70_x005f_x0000___0_x_27"/>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70___0_s__i____89"/>
      <sheetName val="[SHOPLIST.xls]_SHOPLIST_xl_6695"/>
      <sheetName val="[SHOPLIST.xls]_SHOPLIST_xl_6696"/>
      <sheetName val="[SHOPLIST.xls]_SHOPLIST_xl_6697"/>
      <sheetName val="[SHOPLIST.xls]_VW__VU________62"/>
      <sheetName val="[SHOPLIST.xls]_VW__VU________63"/>
      <sheetName val="[SHOPLIST.xls]_SHOPLIST_xl_6698"/>
      <sheetName val="[SHOPLIST.xls]_SHOPLIST_xl_6699"/>
      <sheetName val="[SHOPLIST.xls]70___0_s__i____90"/>
      <sheetName val="[SHOPLIST.xls]_SHOPLIST_xl_6700"/>
      <sheetName val="[SHOPLIST.xls]_SHOPLIST_xl_6701"/>
      <sheetName val="[SHOPLIST.xls]_SHOPLIST_xl_6702"/>
      <sheetName val="[SHOPLIST.xls]_SHOPLIST_xl_6703"/>
      <sheetName val="[SHOPLIST.xls]_SHOPLIST_xl_6704"/>
      <sheetName val="[SHOPLIST.xls]_SHOPLIST_xl_6705"/>
      <sheetName val="[SHOPLIST.xls]_SHOPLIST_xl_6706"/>
      <sheetName val="[SHOPLIST.xls]_SHOPLIST_xl_6707"/>
      <sheetName val="[SHOPLIST.xls]_SHOPLIST_xl_6708"/>
      <sheetName val="[SHOPLIST.xls]_SHOPLIST_xl_6709"/>
      <sheetName val="[SHOPLIST.xls]_SHOPLIST_xl_6710"/>
      <sheetName val="[SHOPLIST.xls]_SHOPLIST_xl_6711"/>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70___0_s__i____91"/>
      <sheetName val="[SHOPLIST.xls]_SHOPLIST_xl_6719"/>
      <sheetName val="[SHOPLIST.xls]_SHOPLIST_xl_6720"/>
      <sheetName val="[SHOPLIST.xls]_SHOPLIST_xl_6721"/>
      <sheetName val="[SHOPLIST.xls]_VW__VU________64"/>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VW__VU________65"/>
      <sheetName val="[SHOPLIST.xls]_VW__VU________66"/>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70___0_s__i____80"/>
      <sheetName val="[SHOPLIST.xls]70___0_s__i____81"/>
      <sheetName val="[SHOPLIST.xls]70_x005f_x0000___0_x_25"/>
      <sheetName val="[SHOPLIST.xls]70___0_s__i____82"/>
      <sheetName val="[SHOPLIST.xls]70___0_s__i____83"/>
      <sheetName val="[SHOPLIST.xls]70___0_s__i____8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_SHOPLIST_xl_6842"/>
      <sheetName val="[SHOPLIST.xls]_SHOPLIST_xl_6843"/>
      <sheetName val="[SHOPLIST.xls]_SHOPLIST_xl_6844"/>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MARGE"/>
      <sheetName val="合成単価作成・-BLDG"/>
      <sheetName val="stld (2)"/>
      <sheetName val="6PILE  (돌출)"/>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MONTH"/>
      <sheetName val="Name-list"/>
      <sheetName val="CHK"/>
      <sheetName val="cFYF"/>
      <sheetName val="cBUD"/>
      <sheetName val="U-RATE"/>
      <sheetName val="CASHFLOW CODES"/>
      <sheetName val="base"/>
      <sheetName val="Bang khoi luong"/>
      <sheetName val="HOTEL_ann"/>
      <sheetName val="MacroBook_April_2020"/>
      <sheetName val="方案1表二"/>
      <sheetName val="1500空分管道"/>
      <sheetName val="rdamdata"/>
      <sheetName val="XREF"/>
      <sheetName val="Price Working -SRP"/>
      <sheetName val="Site facilities"/>
      <sheetName val="Ins &amp; Bonds"/>
      <sheetName val="Clients Requirements"/>
      <sheetName val="_SHOPLIST.xls_70_x0000___0_x0_2"/>
      <sheetName val="_SHOPLIST.xls_70_x0000___0_x0_3"/>
      <sheetName val="_SHOPLIST.xls_70_x005f_x0000__3"/>
      <sheetName val="_SHOPLIST.xls_70_x0000___0_x0_7"/>
      <sheetName val="_SHOPLIST.xls_70_x005f_x0000__5"/>
      <sheetName val="_SHOPLIST.xls_70_x0000___0_x0_4"/>
      <sheetName val="_SHOPLIST.xls_70_x0000___0_x0_5"/>
      <sheetName val="_SHOPLIST.xls_70_x0000___0_x0_6"/>
      <sheetName val="_SHOPLIST.xls_70_x005f_x0000__4"/>
      <sheetName val="_SHOPLIST.xls_70_x0000___0_x0_8"/>
      <sheetName val="_SHOPLIST.xls_70_x005f_x0000__6"/>
      <sheetName val="_SHOPLIST_xls_70_x0000_,_0_x000"/>
      <sheetName val="BOQ CIVIL"/>
      <sheetName val="ABB"/>
      <sheetName val="GE"/>
      <sheetName val="Spread"/>
      <sheetName val="CONS. PROJECT HITS"/>
      <sheetName val="Guard House #1; D,E,F"/>
      <sheetName val="Malaysia incl. RET"/>
      <sheetName val="schedule nos"/>
      <sheetName val="IND MP"/>
      <sheetName val="[SHOPLIST.xls]70_x005f_x005f_x005f_x0000_23"/>
      <sheetName val="[SHOPLIST.xls]70_x005f_x005f_x005f_x0000_24"/>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int. pla."/>
      <sheetName val="5.Cost Curve"/>
      <sheetName val="FCPBS"/>
      <sheetName val="MakDB"/>
      <sheetName val="COMPARISON OF PRICES Lowest"/>
      <sheetName val="sch"/>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Sheet8"/>
      <sheetName val="Electricity"/>
      <sheetName val="R&amp;M"/>
      <sheetName val="FOOTING"/>
      <sheetName val="공사비집계"/>
      <sheetName val="[SHOPLIST.xls]_VW__VU________67"/>
      <sheetName val="[SHOPLIST.xls]_VW__VU________68"/>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_SHOPLIST_xl_6983"/>
      <sheetName val="Office Twrs"/>
      <sheetName val="TEXT"/>
      <sheetName val="Detail_In_Door_Stad"/>
      <sheetName val="Dropdown_Attributes"/>
      <sheetName val="JV PA"/>
      <sheetName val="JV LW"/>
      <sheetName val="JV 318"/>
      <sheetName val="JV RO"/>
      <sheetName val="JV VO"/>
      <sheetName val="SUMMARY OFFSHORE"/>
      <sheetName val="Channel - final template"/>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Geneí¬_x0008_i___x0014__0_"/>
      <sheetName val="REKAP"/>
      <sheetName val="Dự thầu"/>
      <sheetName val="내역서"/>
      <sheetName val="NET ALL (M)"/>
      <sheetName val="DG-TNHC-85"/>
      <sheetName val="Budget vs Projection (CCL)"/>
      <sheetName val="UNDERGROUND"/>
      <sheetName val="arch-derivation"/>
      <sheetName val="Letter"/>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محطة الرفع (11)mep"/>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rice"/>
      <sheetName val="3C"/>
      <sheetName val="BK Unit Rate"/>
      <sheetName val="BoQ-TOWER 1_IKUSI"/>
      <sheetName val="(t2)sup &amp; Installation"/>
      <sheetName val="OLD PRICES"/>
      <sheetName val="F031-3(ANLZ)"/>
      <sheetName val="Contract BOQ"/>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xls_70__0_x0_2"/>
      <sheetName val="_SHOPLIST.xls_70__0_x0_3"/>
      <sheetName val="_SHOPLIST.xls_70__0_x0_7"/>
      <sheetName val="_SHOPLIST.xls_70__0_x0_4"/>
      <sheetName val="_SHOPLIST.xls_70__0_x0_5"/>
      <sheetName val="_SHOPLIST.xls_70__0_x0_6"/>
      <sheetName val="_SHOPLIST.xls_70__0_x0_8"/>
      <sheetName val="(A, B) BUILDER + SUB CONT WORK"/>
      <sheetName val="Main Log"/>
      <sheetName val="Keşif-I"/>
      <sheetName val="BUTCE+MANHOUR"/>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 Factor  "/>
      <sheetName val="Histry Price"/>
      <sheetName val="P"/>
      <sheetName val="bill02"/>
      <sheetName val="산근"/>
      <sheetName val="Factor F Data"/>
      <sheetName val="Zones"/>
      <sheetName val="총괄표 (2)"/>
      <sheetName val="Material Prices to site"/>
      <sheetName val="금액내역서"/>
      <sheetName val="costing sheet"/>
      <sheetName val="M - S"/>
      <sheetName val="Biìl_No__218"/>
      <sheetName val="Rebar_Ramp"/>
      <sheetName val="Neo"/>
      <sheetName val="노임단가"/>
      <sheetName val="P-Site fac"/>
      <sheetName val="P-Clients fac"/>
      <sheetName val="B6.Substation&amp;LV"/>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ventory_"/>
      <sheetName val="INTSHEET"/>
      <sheetName val="INTSHEET3"/>
      <sheetName val="FINANCIALS"/>
      <sheetName val="Mpwrclaim"/>
      <sheetName val="CBS"/>
      <sheetName val="Item#9.3"/>
      <sheetName val="Item#1.9"/>
      <sheetName val="Item#6.7"/>
      <sheetName val="Item#2.6"/>
      <sheetName val="Item#4.10"/>
      <sheetName val="Item#5.8"/>
      <sheetName val="Item#7.21"/>
      <sheetName val="Item#3.8"/>
      <sheetName val="Item#8.7"/>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报价汇总表"/>
      <sheetName val="G2- Ground works"/>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CTC"/>
      <sheetName val="1-OBJ98 "/>
      <sheetName val="[«HOPæISTÍxls_x0005_U_R!A_- GRAÊITE"/>
      <sheetName val="[SHOPLIST_xls]70__0_x0_3"/>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SHOPLIST_xls]_SHOၐLIST_xls_214"/>
      <sheetName val="JAN 1"/>
      <sheetName val="ECARates"/>
      <sheetName val="SOR"/>
      <sheetName val="newsales"/>
      <sheetName val="wt"/>
      <sheetName val="JOINT"/>
      <sheetName val="PCC"/>
      <sheetName val="05. BUDGET"/>
      <sheetName val="Makro1"/>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汇率"/>
      <sheetName val="材料价"/>
      <sheetName val="汇率&amp;代码"/>
      <sheetName val="Scatter"/>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HVAC_M6____________SHOPLIST_x_2"/>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refreshError="1"/>
      <sheetData sheetId="69"/>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row r="9">
          <cell r="A9" t="str">
            <v>A</v>
          </cell>
        </row>
      </sheetData>
      <sheetData sheetId="199"/>
      <sheetData sheetId="200"/>
      <sheetData sheetId="201"/>
      <sheetData sheetId="202"/>
      <sheetData sheetId="203"/>
      <sheetData sheetId="204">
        <row r="9">
          <cell r="A9" t="str">
            <v>A</v>
          </cell>
        </row>
      </sheetData>
      <sheetData sheetId="205">
        <row r="9">
          <cell r="A9" t="str">
            <v>A</v>
          </cell>
        </row>
      </sheetData>
      <sheetData sheetId="206">
        <row r="9">
          <cell r="A9" t="str">
            <v>A</v>
          </cell>
        </row>
      </sheetData>
      <sheetData sheetId="207">
        <row r="9">
          <cell r="A9" t="str">
            <v>A</v>
          </cell>
        </row>
      </sheetData>
      <sheetData sheetId="208">
        <row r="9">
          <cell r="A9" t="str">
            <v>A</v>
          </cell>
        </row>
      </sheetData>
      <sheetData sheetId="209"/>
      <sheetData sheetId="210">
        <row r="9">
          <cell r="A9" t="str">
            <v>A</v>
          </cell>
        </row>
      </sheetData>
      <sheetData sheetId="211">
        <row r="9">
          <cell r="A9" t="str">
            <v>A</v>
          </cell>
        </row>
      </sheetData>
      <sheetData sheetId="212">
        <row r="9">
          <cell r="A9" t="str">
            <v>A</v>
          </cell>
        </row>
      </sheetData>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ow r="9">
          <cell r="A9" t="str">
            <v>A</v>
          </cell>
        </row>
      </sheetData>
      <sheetData sheetId="256">
        <row r="9">
          <cell r="A9" t="str">
            <v>A</v>
          </cell>
        </row>
      </sheetData>
      <sheetData sheetId="257"/>
      <sheetData sheetId="258">
        <row r="9">
          <cell r="A9" t="str">
            <v>A</v>
          </cell>
        </row>
      </sheetData>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row r="9">
          <cell r="A9" t="str">
            <v>A</v>
          </cell>
        </row>
      </sheetData>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sheetData sheetId="295" refreshError="1"/>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sheetData sheetId="472"/>
      <sheetData sheetId="473"/>
      <sheetData sheetId="474"/>
      <sheetData sheetId="475"/>
      <sheetData sheetId="476" refreshError="1"/>
      <sheetData sheetId="477" refreshError="1"/>
      <sheetData sheetId="478" refreshError="1"/>
      <sheetData sheetId="479" refreshError="1"/>
      <sheetData sheetId="480"/>
      <sheetData sheetId="481"/>
      <sheetData sheetId="482"/>
      <sheetData sheetId="483" refreshError="1"/>
      <sheetData sheetId="484" refreshError="1"/>
      <sheetData sheetId="485" refreshError="1"/>
      <sheetData sheetId="486" refreshError="1"/>
      <sheetData sheetId="487"/>
      <sheetData sheetId="488" refreshError="1"/>
      <sheetData sheetId="489"/>
      <sheetData sheetId="490" refreshError="1"/>
      <sheetData sheetId="491" refreshError="1"/>
      <sheetData sheetId="492" refreshError="1"/>
      <sheetData sheetId="493" refreshError="1"/>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ow r="9">
          <cell r="A9" t="str">
            <v>A</v>
          </cell>
        </row>
      </sheetData>
      <sheetData sheetId="513">
        <row r="9">
          <cell r="A9" t="str">
            <v>A</v>
          </cell>
        </row>
      </sheetData>
      <sheetData sheetId="514">
        <row r="9">
          <cell r="A9" t="str">
            <v>A</v>
          </cell>
        </row>
      </sheetData>
      <sheetData sheetId="515">
        <row r="9">
          <cell r="A9" t="str">
            <v>A</v>
          </cell>
        </row>
      </sheetData>
      <sheetData sheetId="516">
        <row r="9">
          <cell r="A9" t="str">
            <v>A</v>
          </cell>
        </row>
      </sheetData>
      <sheetData sheetId="517">
        <row r="9">
          <cell r="A9" t="str">
            <v>A</v>
          </cell>
        </row>
      </sheetData>
      <sheetData sheetId="518">
        <row r="9">
          <cell r="A9" t="str">
            <v>A</v>
          </cell>
        </row>
      </sheetData>
      <sheetData sheetId="519">
        <row r="9">
          <cell r="A9" t="str">
            <v>A</v>
          </cell>
        </row>
      </sheetData>
      <sheetData sheetId="520">
        <row r="9">
          <cell r="A9" t="str">
            <v>A</v>
          </cell>
        </row>
      </sheetData>
      <sheetData sheetId="521">
        <row r="9">
          <cell r="A9" t="str">
            <v>A</v>
          </cell>
        </row>
      </sheetData>
      <sheetData sheetId="522"/>
      <sheetData sheetId="523">
        <row r="9">
          <cell r="A9" t="str">
            <v>A</v>
          </cell>
        </row>
      </sheetData>
      <sheetData sheetId="524">
        <row r="9">
          <cell r="A9" t="str">
            <v>A</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sheetData sheetId="567"/>
      <sheetData sheetId="568"/>
      <sheetData sheetId="569"/>
      <sheetData sheetId="570"/>
      <sheetData sheetId="571" refreshError="1"/>
      <sheetData sheetId="572" refreshError="1"/>
      <sheetData sheetId="573" refreshError="1"/>
      <sheetData sheetId="574" refreshError="1"/>
      <sheetData sheetId="575" refreshError="1"/>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ow r="9">
          <cell r="A9" t="str">
            <v>A</v>
          </cell>
        </row>
      </sheetData>
      <sheetData sheetId="609">
        <row r="9">
          <cell r="A9" t="str">
            <v>A</v>
          </cell>
        </row>
      </sheetData>
      <sheetData sheetId="610"/>
      <sheetData sheetId="611"/>
      <sheetData sheetId="612"/>
      <sheetData sheetId="613"/>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ow r="9">
          <cell r="A9" t="str">
            <v>A</v>
          </cell>
        </row>
      </sheetData>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sheetData sheetId="703"/>
      <sheetData sheetId="704"/>
      <sheetData sheetId="705"/>
      <sheetData sheetId="706"/>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ow r="9">
          <cell r="A9" t="str">
            <v>A</v>
          </cell>
        </row>
      </sheetData>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ow r="9">
          <cell r="A9" t="str">
            <v>A</v>
          </cell>
        </row>
      </sheetData>
      <sheetData sheetId="793">
        <row r="9">
          <cell r="A9" t="str">
            <v>A</v>
          </cell>
        </row>
      </sheetData>
      <sheetData sheetId="794">
        <row r="9">
          <cell r="A9" t="str">
            <v>A</v>
          </cell>
        </row>
      </sheetData>
      <sheetData sheetId="795">
        <row r="9">
          <cell r="A9" t="str">
            <v>A</v>
          </cell>
        </row>
      </sheetData>
      <sheetData sheetId="796">
        <row r="9">
          <cell r="A9" t="str">
            <v>A</v>
          </cell>
        </row>
      </sheetData>
      <sheetData sheetId="797">
        <row r="9">
          <cell r="A9" t="str">
            <v>A</v>
          </cell>
        </row>
      </sheetData>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sheetData sheetId="810"/>
      <sheetData sheetId="81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sheetData sheetId="845"/>
      <sheetData sheetId="846" refreshError="1"/>
      <sheetData sheetId="847"/>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sheetData sheetId="859"/>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sheetData sheetId="933"/>
      <sheetData sheetId="934">
        <row r="9">
          <cell r="A9" t="str">
            <v>A</v>
          </cell>
        </row>
      </sheetData>
      <sheetData sheetId="935"/>
      <sheetData sheetId="936">
        <row r="9">
          <cell r="A9" t="str">
            <v>A</v>
          </cell>
        </row>
      </sheetData>
      <sheetData sheetId="937" refreshError="1"/>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sheetData sheetId="1053"/>
      <sheetData sheetId="1054"/>
      <sheetData sheetId="1055"/>
      <sheetData sheetId="1056">
        <row r="9">
          <cell r="A9" t="str">
            <v>A</v>
          </cell>
        </row>
      </sheetData>
      <sheetData sheetId="1057" refreshError="1"/>
      <sheetData sheetId="1058">
        <row r="9">
          <cell r="A9" t="str">
            <v>A</v>
          </cell>
        </row>
      </sheetData>
      <sheetData sheetId="1059">
        <row r="9">
          <cell r="A9" t="str">
            <v>A</v>
          </cell>
        </row>
      </sheetData>
      <sheetData sheetId="1060"/>
      <sheetData sheetId="1061"/>
      <sheetData sheetId="1062"/>
      <sheetData sheetId="1063"/>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sheetData sheetId="1084"/>
      <sheetData sheetId="1085"/>
      <sheetData sheetId="1086"/>
      <sheetData sheetId="1087"/>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sheetData sheetId="1104"/>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sheetData sheetId="1118" refreshError="1"/>
      <sheetData sheetId="1119" refreshError="1"/>
      <sheetData sheetId="1120" refreshError="1"/>
      <sheetData sheetId="1121" refreshError="1"/>
      <sheetData sheetId="1122" refreshError="1"/>
      <sheetData sheetId="1123" refreshError="1"/>
      <sheetData sheetId="1124">
        <row r="9">
          <cell r="A9" t="str">
            <v>A</v>
          </cell>
        </row>
      </sheetData>
      <sheetData sheetId="1125" refreshError="1"/>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sheetData sheetId="1149"/>
      <sheetData sheetId="1150"/>
      <sheetData sheetId="1151"/>
      <sheetData sheetId="1152" refreshError="1"/>
      <sheetData sheetId="1153"/>
      <sheetData sheetId="1154" refreshError="1"/>
      <sheetData sheetId="1155" refreshError="1"/>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sheetData sheetId="1313"/>
      <sheetData sheetId="1314"/>
      <sheetData sheetId="1315"/>
      <sheetData sheetId="1316" refreshError="1"/>
      <sheetData sheetId="1317" refreshError="1"/>
      <sheetData sheetId="1318" refreshError="1"/>
      <sheetData sheetId="1319" refreshError="1"/>
      <sheetData sheetId="1320" refreshError="1"/>
      <sheetData sheetId="1321" refreshError="1"/>
      <sheetData sheetId="1322"/>
      <sheetData sheetId="1323"/>
      <sheetData sheetId="1324"/>
      <sheetData sheetId="1325"/>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ow r="9">
          <cell r="A9" t="str">
            <v>A</v>
          </cell>
        </row>
      </sheetData>
      <sheetData sheetId="1341">
        <row r="9">
          <cell r="A9" t="str">
            <v>A</v>
          </cell>
        </row>
      </sheetData>
      <sheetData sheetId="1342"/>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sheetData sheetId="1367"/>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sheetData sheetId="1380"/>
      <sheetData sheetId="138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sheetData sheetId="1694"/>
      <sheetData sheetId="1695"/>
      <sheetData sheetId="1696"/>
      <sheetData sheetId="1697" refreshError="1"/>
      <sheetData sheetId="1698" refreshError="1"/>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sheetData sheetId="1715"/>
      <sheetData sheetId="1716"/>
      <sheetData sheetId="1717"/>
      <sheetData sheetId="1718"/>
      <sheetData sheetId="1719" refreshError="1"/>
      <sheetData sheetId="1720"/>
      <sheetData sheetId="1721"/>
      <sheetData sheetId="1722" refreshError="1"/>
      <sheetData sheetId="1723" refreshError="1"/>
      <sheetData sheetId="1724"/>
      <sheetData sheetId="1725" refreshError="1"/>
      <sheetData sheetId="1726" refreshError="1"/>
      <sheetData sheetId="1727" refreshError="1"/>
      <sheetData sheetId="1728" refreshError="1"/>
      <sheetData sheetId="1729" refreshError="1"/>
      <sheetData sheetId="1730"/>
      <sheetData sheetId="1731"/>
      <sheetData sheetId="1732"/>
      <sheetData sheetId="1733"/>
      <sheetData sheetId="1734"/>
      <sheetData sheetId="1735" refreshError="1"/>
      <sheetData sheetId="1736" refreshError="1"/>
      <sheetData sheetId="1737" refreshError="1"/>
      <sheetData sheetId="1738" refreshError="1"/>
      <sheetData sheetId="1739" refreshError="1"/>
      <sheetData sheetId="1740" refreshError="1"/>
      <sheetData sheetId="1741" refreshError="1"/>
      <sheetData sheetId="1742"/>
      <sheetData sheetId="1743" refreshError="1"/>
      <sheetData sheetId="1744" refreshError="1"/>
      <sheetData sheetId="1745" refreshError="1"/>
      <sheetData sheetId="1746" refreshError="1"/>
      <sheetData sheetId="1747" refreshError="1"/>
      <sheetData sheetId="1748" refreshError="1"/>
      <sheetData sheetId="1749">
        <row r="9">
          <cell r="A9" t="str">
            <v>A</v>
          </cell>
        </row>
      </sheetData>
      <sheetData sheetId="1750"/>
      <sheetData sheetId="1751">
        <row r="9">
          <cell r="A9" t="str">
            <v>A</v>
          </cell>
        </row>
      </sheetData>
      <sheetData sheetId="1752">
        <row r="9">
          <cell r="A9" t="str">
            <v>A</v>
          </cell>
        </row>
      </sheetData>
      <sheetData sheetId="1753"/>
      <sheetData sheetId="1754"/>
      <sheetData sheetId="1755"/>
      <sheetData sheetId="1756"/>
      <sheetData sheetId="1757"/>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sheetData sheetId="1773" refreshError="1"/>
      <sheetData sheetId="1774" refreshError="1"/>
      <sheetData sheetId="1775" refreshError="1"/>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ow r="9">
          <cell r="A9" t="str">
            <v>A</v>
          </cell>
        </row>
      </sheetData>
      <sheetData sheetId="1801">
        <row r="9">
          <cell r="A9" t="str">
            <v>A</v>
          </cell>
        </row>
      </sheetData>
      <sheetData sheetId="1802">
        <row r="9">
          <cell r="A9" t="str">
            <v>A</v>
          </cell>
        </row>
      </sheetData>
      <sheetData sheetId="1803"/>
      <sheetData sheetId="1804"/>
      <sheetData sheetId="1805"/>
      <sheetData sheetId="1806"/>
      <sheetData sheetId="1807"/>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sheetData sheetId="1833" refreshError="1"/>
      <sheetData sheetId="1834"/>
      <sheetData sheetId="1835" refreshError="1"/>
      <sheetData sheetId="1836" refreshError="1"/>
      <sheetData sheetId="1837"/>
      <sheetData sheetId="1838" refreshError="1"/>
      <sheetData sheetId="1839"/>
      <sheetData sheetId="1840" refreshError="1"/>
      <sheetData sheetId="1841" refreshError="1"/>
      <sheetData sheetId="1842" refreshError="1"/>
      <sheetData sheetId="1843" refreshError="1"/>
      <sheetData sheetId="1844" refreshError="1"/>
      <sheetData sheetId="1845" refreshError="1"/>
      <sheetData sheetId="1846" refreshError="1"/>
      <sheetData sheetId="1847"/>
      <sheetData sheetId="1848"/>
      <sheetData sheetId="1849"/>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ow r="9">
          <cell r="A9" t="str">
            <v>A</v>
          </cell>
        </row>
      </sheetData>
      <sheetData sheetId="2077"/>
      <sheetData sheetId="2078"/>
      <sheetData sheetId="2079">
        <row r="9">
          <cell r="A9" t="str">
            <v>A</v>
          </cell>
        </row>
      </sheetData>
      <sheetData sheetId="2080" refreshError="1"/>
      <sheetData sheetId="2081" refreshError="1"/>
      <sheetData sheetId="2082"/>
      <sheetData sheetId="2083"/>
      <sheetData sheetId="2084" refreshError="1"/>
      <sheetData sheetId="2085"/>
      <sheetData sheetId="2086"/>
      <sheetData sheetId="2087" refreshError="1"/>
      <sheetData sheetId="2088" refreshError="1"/>
      <sheetData sheetId="2089" refreshError="1"/>
      <sheetData sheetId="2090" refreshError="1"/>
      <sheetData sheetId="2091"/>
      <sheetData sheetId="2092" refreshError="1"/>
      <sheetData sheetId="2093"/>
      <sheetData sheetId="2094"/>
      <sheetData sheetId="2095"/>
      <sheetData sheetId="2096"/>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sheetData sheetId="2109"/>
      <sheetData sheetId="2110" refreshError="1"/>
      <sheetData sheetId="2111" refreshError="1"/>
      <sheetData sheetId="2112" refreshError="1"/>
      <sheetData sheetId="2113" refreshError="1"/>
      <sheetData sheetId="2114" refreshError="1"/>
      <sheetData sheetId="2115" refreshError="1"/>
      <sheetData sheetId="2116" refreshError="1"/>
      <sheetData sheetId="2117"/>
      <sheetData sheetId="2118" refreshError="1"/>
      <sheetData sheetId="2119" refreshError="1"/>
      <sheetData sheetId="2120" refreshError="1"/>
      <sheetData sheetId="2121" refreshError="1"/>
      <sheetData sheetId="2122"/>
      <sheetData sheetId="2123"/>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sheetData sheetId="2151"/>
      <sheetData sheetId="2152"/>
      <sheetData sheetId="2153" refreshError="1"/>
      <sheetData sheetId="2154" refreshError="1"/>
      <sheetData sheetId="2155" refreshError="1"/>
      <sheetData sheetId="2156"/>
      <sheetData sheetId="2157"/>
      <sheetData sheetId="2158"/>
      <sheetData sheetId="2159"/>
      <sheetData sheetId="2160" refreshError="1"/>
      <sheetData sheetId="2161" refreshError="1"/>
      <sheetData sheetId="2162"/>
      <sheetData sheetId="2163" refreshError="1"/>
      <sheetData sheetId="2164" refreshError="1"/>
      <sheetData sheetId="2165" refreshError="1"/>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refreshError="1"/>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row r="9">
          <cell r="A9" t="str">
            <v>A</v>
          </cell>
        </row>
      </sheetData>
      <sheetData sheetId="2200">
        <row r="9">
          <cell r="A9" t="str">
            <v>A</v>
          </cell>
        </row>
      </sheetData>
      <sheetData sheetId="2201" refreshError="1"/>
      <sheetData sheetId="2202" refreshError="1"/>
      <sheetData sheetId="2203"/>
      <sheetData sheetId="2204"/>
      <sheetData sheetId="2205"/>
      <sheetData sheetId="2206"/>
      <sheetData sheetId="2207"/>
      <sheetData sheetId="2208"/>
      <sheetData sheetId="2209"/>
      <sheetData sheetId="2210"/>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sheetData sheetId="2463" refreshError="1"/>
      <sheetData sheetId="2464" refreshError="1"/>
      <sheetData sheetId="2465"/>
      <sheetData sheetId="2466" refreshError="1"/>
      <sheetData sheetId="2467" refreshError="1"/>
      <sheetData sheetId="2468" refreshError="1"/>
      <sheetData sheetId="2469" refreshError="1"/>
      <sheetData sheetId="2470" refreshError="1"/>
      <sheetData sheetId="2471" refreshError="1"/>
      <sheetData sheetId="2472" refreshError="1"/>
      <sheetData sheetId="2473"/>
      <sheetData sheetId="2474"/>
      <sheetData sheetId="2475" refreshError="1"/>
      <sheetData sheetId="2476" refreshError="1"/>
      <sheetData sheetId="2477" refreshError="1"/>
      <sheetData sheetId="2478" refreshError="1"/>
      <sheetData sheetId="2479" refreshError="1"/>
      <sheetData sheetId="2480" refreshError="1"/>
      <sheetData sheetId="2481"/>
      <sheetData sheetId="2482" refreshError="1"/>
      <sheetData sheetId="2483" refreshError="1"/>
      <sheetData sheetId="2484" refreshError="1"/>
      <sheetData sheetId="2485" refreshError="1"/>
      <sheetData sheetId="2486" refreshError="1"/>
      <sheetData sheetId="2487"/>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sheetData sheetId="2497" refreshError="1"/>
      <sheetData sheetId="2498" refreshError="1"/>
      <sheetData sheetId="2499" refreshError="1"/>
      <sheetData sheetId="2500" refreshError="1"/>
      <sheetData sheetId="250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refreshError="1"/>
      <sheetData sheetId="2835" refreshError="1"/>
      <sheetData sheetId="2836" refreshError="1"/>
      <sheetData sheetId="2837" refreshError="1"/>
      <sheetData sheetId="2838" refreshError="1"/>
      <sheetData sheetId="2839" refreshError="1"/>
      <sheetData sheetId="2840"/>
      <sheetData sheetId="2841" refreshError="1"/>
      <sheetData sheetId="2842"/>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sheetData sheetId="3051" refreshError="1"/>
      <sheetData sheetId="3052"/>
      <sheetData sheetId="3053"/>
      <sheetData sheetId="3054"/>
      <sheetData sheetId="3055" refreshError="1"/>
      <sheetData sheetId="3056" refreshError="1"/>
      <sheetData sheetId="3057" refreshError="1"/>
      <sheetData sheetId="3058" refreshError="1"/>
      <sheetData sheetId="3059" refreshError="1"/>
      <sheetData sheetId="3060" refreshError="1"/>
      <sheetData sheetId="306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sheetData sheetId="3082"/>
      <sheetData sheetId="3083"/>
      <sheetData sheetId="3084"/>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sheetData sheetId="3139"/>
      <sheetData sheetId="3140"/>
      <sheetData sheetId="3141"/>
      <sheetData sheetId="3142"/>
      <sheetData sheetId="3143"/>
      <sheetData sheetId="3144"/>
      <sheetData sheetId="3145"/>
      <sheetData sheetId="3146">
        <row r="9">
          <cell r="A9" t="str">
            <v>A</v>
          </cell>
        </row>
      </sheetData>
      <sheetData sheetId="3147"/>
      <sheetData sheetId="3148"/>
      <sheetData sheetId="3149"/>
      <sheetData sheetId="3150"/>
      <sheetData sheetId="3151"/>
      <sheetData sheetId="3152"/>
      <sheetData sheetId="3153"/>
      <sheetData sheetId="3154" refreshError="1"/>
      <sheetData sheetId="3155" refreshError="1"/>
      <sheetData sheetId="3156" refreshError="1"/>
      <sheetData sheetId="3157" refreshError="1"/>
      <sheetData sheetId="3158"/>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sheetData sheetId="3224"/>
      <sheetData sheetId="3225"/>
      <sheetData sheetId="3226"/>
      <sheetData sheetId="3227" refreshError="1"/>
      <sheetData sheetId="3228" refreshError="1"/>
      <sheetData sheetId="3229" refreshError="1"/>
      <sheetData sheetId="3230" refreshError="1"/>
      <sheetData sheetId="3231" refreshError="1"/>
      <sheetData sheetId="3232" refreshError="1"/>
      <sheetData sheetId="3233" refreshError="1"/>
      <sheetData sheetId="3234"/>
      <sheetData sheetId="3235"/>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efreshError="1"/>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efreshError="1"/>
      <sheetData sheetId="3512">
        <row r="9">
          <cell r="A9" t="str">
            <v>A</v>
          </cell>
        </row>
      </sheetData>
      <sheetData sheetId="3513"/>
      <sheetData sheetId="3514">
        <row r="9">
          <cell r="A9" t="str">
            <v>A</v>
          </cell>
        </row>
      </sheetData>
      <sheetData sheetId="3515">
        <row r="9">
          <cell r="A9" t="str">
            <v>A</v>
          </cell>
        </row>
      </sheetData>
      <sheetData sheetId="3516">
        <row r="9">
          <cell r="A9" t="str">
            <v>A</v>
          </cell>
        </row>
      </sheetData>
      <sheetData sheetId="3517"/>
      <sheetData sheetId="3518">
        <row r="9">
          <cell r="A9" t="str">
            <v>A</v>
          </cell>
        </row>
      </sheetData>
      <sheetData sheetId="3519"/>
      <sheetData sheetId="3520">
        <row r="9">
          <cell r="A9" t="str">
            <v>A</v>
          </cell>
        </row>
      </sheetData>
      <sheetData sheetId="3521">
        <row r="9">
          <cell r="A9" t="str">
            <v>A</v>
          </cell>
        </row>
      </sheetData>
      <sheetData sheetId="3522">
        <row r="9">
          <cell r="A9" t="str">
            <v>A</v>
          </cell>
        </row>
      </sheetData>
      <sheetData sheetId="3523" refreshError="1"/>
      <sheetData sheetId="3524">
        <row r="9">
          <cell r="A9" t="str">
            <v>A</v>
          </cell>
        </row>
      </sheetData>
      <sheetData sheetId="3525" refreshError="1"/>
      <sheetData sheetId="3526"/>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sheetData sheetId="3533">
        <row r="9">
          <cell r="A9" t="str">
            <v>A</v>
          </cell>
        </row>
      </sheetData>
      <sheetData sheetId="3534"/>
      <sheetData sheetId="3535">
        <row r="9">
          <cell r="A9" t="str">
            <v>A</v>
          </cell>
        </row>
      </sheetData>
      <sheetData sheetId="3536">
        <row r="9">
          <cell r="A9" t="str">
            <v>A</v>
          </cell>
        </row>
      </sheetData>
      <sheetData sheetId="3537">
        <row r="9">
          <cell r="A9" t="str">
            <v>A</v>
          </cell>
        </row>
      </sheetData>
      <sheetData sheetId="3538" refreshError="1"/>
      <sheetData sheetId="3539"/>
      <sheetData sheetId="3540"/>
      <sheetData sheetId="3541"/>
      <sheetData sheetId="3542">
        <row r="9">
          <cell r="A9" t="str">
            <v>A</v>
          </cell>
        </row>
      </sheetData>
      <sheetData sheetId="3543">
        <row r="9">
          <cell r="A9" t="str">
            <v>A</v>
          </cell>
        </row>
      </sheetData>
      <sheetData sheetId="3544"/>
      <sheetData sheetId="3545"/>
      <sheetData sheetId="3546" refreshError="1"/>
      <sheetData sheetId="3547"/>
      <sheetData sheetId="3548"/>
      <sheetData sheetId="3549"/>
      <sheetData sheetId="3550" refreshError="1"/>
      <sheetData sheetId="3551" refreshError="1"/>
      <sheetData sheetId="3552"/>
      <sheetData sheetId="3553" refreshError="1"/>
      <sheetData sheetId="3554"/>
      <sheetData sheetId="3555"/>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sheetData sheetId="3566" refreshError="1"/>
      <sheetData sheetId="3567" refreshError="1"/>
      <sheetData sheetId="3568" refreshError="1"/>
      <sheetData sheetId="3569">
        <row r="9">
          <cell r="A9" t="str">
            <v>A</v>
          </cell>
        </row>
      </sheetData>
      <sheetData sheetId="3570">
        <row r="9">
          <cell r="A9" t="str">
            <v>A</v>
          </cell>
        </row>
      </sheetData>
      <sheetData sheetId="3571"/>
      <sheetData sheetId="3572"/>
      <sheetData sheetId="3573">
        <row r="9">
          <cell r="A9" t="str">
            <v>A</v>
          </cell>
        </row>
      </sheetData>
      <sheetData sheetId="3574"/>
      <sheetData sheetId="3575">
        <row r="9">
          <cell r="A9" t="str">
            <v>A</v>
          </cell>
        </row>
      </sheetData>
      <sheetData sheetId="3576"/>
      <sheetData sheetId="3577" refreshError="1"/>
      <sheetData sheetId="3578" refreshError="1"/>
      <sheetData sheetId="3579"/>
      <sheetData sheetId="3580" refreshError="1"/>
      <sheetData sheetId="3581"/>
      <sheetData sheetId="3582"/>
      <sheetData sheetId="3583"/>
      <sheetData sheetId="3584"/>
      <sheetData sheetId="3585"/>
      <sheetData sheetId="3586"/>
      <sheetData sheetId="3587"/>
      <sheetData sheetId="3588" refreshError="1"/>
      <sheetData sheetId="3589"/>
      <sheetData sheetId="3590"/>
      <sheetData sheetId="3591" refreshError="1"/>
      <sheetData sheetId="3592" refreshError="1"/>
      <sheetData sheetId="3593" refreshError="1"/>
      <sheetData sheetId="3594" refreshError="1"/>
      <sheetData sheetId="3595" refreshError="1"/>
      <sheetData sheetId="3596" refreshError="1"/>
      <sheetData sheetId="3597">
        <row r="9">
          <cell r="A9" t="str">
            <v>A</v>
          </cell>
        </row>
      </sheetData>
      <sheetData sheetId="3598" refreshError="1"/>
      <sheetData sheetId="3599"/>
      <sheetData sheetId="3600"/>
      <sheetData sheetId="3601"/>
      <sheetData sheetId="3602"/>
      <sheetData sheetId="3603"/>
      <sheetData sheetId="3604"/>
      <sheetData sheetId="3605"/>
      <sheetData sheetId="3606" refreshError="1"/>
      <sheetData sheetId="3607" refreshError="1"/>
      <sheetData sheetId="3608"/>
      <sheetData sheetId="3609"/>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sheetData sheetId="3802"/>
      <sheetData sheetId="3803"/>
      <sheetData sheetId="3804"/>
      <sheetData sheetId="3805"/>
      <sheetData sheetId="3806">
        <row r="9">
          <cell r="A9" t="str">
            <v>A</v>
          </cell>
        </row>
      </sheetData>
      <sheetData sheetId="3807"/>
      <sheetData sheetId="3808"/>
      <sheetData sheetId="3809"/>
      <sheetData sheetId="3810"/>
      <sheetData sheetId="3811"/>
      <sheetData sheetId="3812">
        <row r="9">
          <cell r="A9" t="str">
            <v>A</v>
          </cell>
        </row>
      </sheetData>
      <sheetData sheetId="3813" refreshError="1"/>
      <sheetData sheetId="3814" refreshError="1"/>
      <sheetData sheetId="3815" refreshError="1"/>
      <sheetData sheetId="3816" refreshError="1"/>
      <sheetData sheetId="3817" refreshError="1"/>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sheetData sheetId="3823">
        <row r="9">
          <cell r="A9" t="str">
            <v>A</v>
          </cell>
        </row>
      </sheetData>
      <sheetData sheetId="3824">
        <row r="9">
          <cell r="A9" t="str">
            <v>A</v>
          </cell>
        </row>
      </sheetData>
      <sheetData sheetId="3825">
        <row r="9">
          <cell r="A9" t="str">
            <v>A</v>
          </cell>
        </row>
      </sheetData>
      <sheetData sheetId="3826"/>
      <sheetData sheetId="3827"/>
      <sheetData sheetId="3828"/>
      <sheetData sheetId="3829"/>
      <sheetData sheetId="3830"/>
      <sheetData sheetId="3831"/>
      <sheetData sheetId="3832"/>
      <sheetData sheetId="3833"/>
      <sheetData sheetId="3834" refreshError="1"/>
      <sheetData sheetId="3835"/>
      <sheetData sheetId="3836"/>
      <sheetData sheetId="3837"/>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sheetData sheetId="3895"/>
      <sheetData sheetId="3896"/>
      <sheetData sheetId="3897"/>
      <sheetData sheetId="3898" refreshError="1"/>
      <sheetData sheetId="3899" refreshError="1"/>
      <sheetData sheetId="3900" refreshError="1"/>
      <sheetData sheetId="3901" refreshError="1"/>
      <sheetData sheetId="3902" refreshError="1"/>
      <sheetData sheetId="3903"/>
      <sheetData sheetId="3904"/>
      <sheetData sheetId="3905"/>
      <sheetData sheetId="3906"/>
      <sheetData sheetId="3907" refreshError="1"/>
      <sheetData sheetId="3908" refreshError="1"/>
      <sheetData sheetId="3909"/>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sheetData sheetId="3919" refreshError="1"/>
      <sheetData sheetId="3920">
        <row r="9">
          <cell r="A9" t="str">
            <v>A</v>
          </cell>
        </row>
      </sheetData>
      <sheetData sheetId="3921" refreshError="1"/>
      <sheetData sheetId="3922" refreshError="1"/>
      <sheetData sheetId="3923" refreshError="1"/>
      <sheetData sheetId="3924" refreshError="1"/>
      <sheetData sheetId="3925" refreshError="1"/>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ow r="9">
          <cell r="A9" t="str">
            <v>A</v>
          </cell>
        </row>
      </sheetData>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ow r="9">
          <cell r="A9" t="str">
            <v>A</v>
          </cell>
        </row>
      </sheetData>
      <sheetData sheetId="3975" refreshError="1"/>
      <sheetData sheetId="3976">
        <row r="9">
          <cell r="A9" t="str">
            <v>A</v>
          </cell>
        </row>
      </sheetData>
      <sheetData sheetId="3977" refreshError="1"/>
      <sheetData sheetId="3978">
        <row r="9">
          <cell r="A9" t="str">
            <v>A</v>
          </cell>
        </row>
      </sheetData>
      <sheetData sheetId="3979">
        <row r="9">
          <cell r="A9" t="str">
            <v>A</v>
          </cell>
        </row>
      </sheetData>
      <sheetData sheetId="3980">
        <row r="9">
          <cell r="A9" t="str">
            <v>A</v>
          </cell>
        </row>
      </sheetData>
      <sheetData sheetId="3981">
        <row r="9">
          <cell r="A9" t="str">
            <v>A</v>
          </cell>
        </row>
      </sheetData>
      <sheetData sheetId="3982">
        <row r="9">
          <cell r="A9" t="str">
            <v>A</v>
          </cell>
        </row>
      </sheetData>
      <sheetData sheetId="3983">
        <row r="9">
          <cell r="A9" t="str">
            <v>A</v>
          </cell>
        </row>
      </sheetData>
      <sheetData sheetId="3984">
        <row r="9">
          <cell r="A9" t="str">
            <v>A</v>
          </cell>
        </row>
      </sheetData>
      <sheetData sheetId="3985">
        <row r="9">
          <cell r="A9" t="str">
            <v>A</v>
          </cell>
        </row>
      </sheetData>
      <sheetData sheetId="3986"/>
      <sheetData sheetId="3987"/>
      <sheetData sheetId="3988">
        <row r="9">
          <cell r="A9" t="str">
            <v>A</v>
          </cell>
        </row>
      </sheetData>
      <sheetData sheetId="3989">
        <row r="9">
          <cell r="A9" t="str">
            <v>A</v>
          </cell>
        </row>
      </sheetData>
      <sheetData sheetId="3990">
        <row r="9">
          <cell r="A9" t="str">
            <v>A</v>
          </cell>
        </row>
      </sheetData>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ow r="9">
          <cell r="A9" t="str">
            <v>A</v>
          </cell>
        </row>
      </sheetData>
      <sheetData sheetId="4016">
        <row r="9">
          <cell r="A9" t="str">
            <v>A</v>
          </cell>
        </row>
      </sheetData>
      <sheetData sheetId="4017">
        <row r="9">
          <cell r="A9" t="str">
            <v>A</v>
          </cell>
        </row>
      </sheetData>
      <sheetData sheetId="4018">
        <row r="9">
          <cell r="A9" t="str">
            <v>A</v>
          </cell>
        </row>
      </sheetData>
      <sheetData sheetId="4019">
        <row r="9">
          <cell r="A9" t="str">
            <v>A</v>
          </cell>
        </row>
      </sheetData>
      <sheetData sheetId="4020">
        <row r="9">
          <cell r="A9" t="str">
            <v>A</v>
          </cell>
        </row>
      </sheetData>
      <sheetData sheetId="4021">
        <row r="9">
          <cell r="A9" t="str">
            <v>A</v>
          </cell>
        </row>
      </sheetData>
      <sheetData sheetId="4022">
        <row r="9">
          <cell r="A9" t="str">
            <v>A</v>
          </cell>
        </row>
      </sheetData>
      <sheetData sheetId="4023">
        <row r="9">
          <cell r="A9" t="str">
            <v>A</v>
          </cell>
        </row>
      </sheetData>
      <sheetData sheetId="4024">
        <row r="9">
          <cell r="A9" t="str">
            <v>A</v>
          </cell>
        </row>
      </sheetData>
      <sheetData sheetId="4025">
        <row r="9">
          <cell r="A9" t="str">
            <v>A</v>
          </cell>
        </row>
      </sheetData>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ow r="9">
          <cell r="A9" t="str">
            <v>A</v>
          </cell>
        </row>
      </sheetData>
      <sheetData sheetId="4033">
        <row r="9">
          <cell r="A9" t="str">
            <v>A</v>
          </cell>
        </row>
      </sheetData>
      <sheetData sheetId="4034">
        <row r="9">
          <cell r="A9" t="str">
            <v>A</v>
          </cell>
        </row>
      </sheetData>
      <sheetData sheetId="4035">
        <row r="9">
          <cell r="A9" t="str">
            <v>A</v>
          </cell>
        </row>
      </sheetData>
      <sheetData sheetId="4036">
        <row r="9">
          <cell r="A9" t="str">
            <v>A</v>
          </cell>
        </row>
      </sheetData>
      <sheetData sheetId="4037"/>
      <sheetData sheetId="4038"/>
      <sheetData sheetId="4039"/>
      <sheetData sheetId="4040"/>
      <sheetData sheetId="4041"/>
      <sheetData sheetId="4042"/>
      <sheetData sheetId="4043"/>
      <sheetData sheetId="4044">
        <row r="9">
          <cell r="A9" t="str">
            <v>A</v>
          </cell>
        </row>
      </sheetData>
      <sheetData sheetId="4045"/>
      <sheetData sheetId="4046"/>
      <sheetData sheetId="4047"/>
      <sheetData sheetId="4048"/>
      <sheetData sheetId="4049"/>
      <sheetData sheetId="4050">
        <row r="9">
          <cell r="A9" t="str">
            <v>A</v>
          </cell>
        </row>
      </sheetData>
      <sheetData sheetId="4051" refreshError="1"/>
      <sheetData sheetId="4052" refreshError="1"/>
      <sheetData sheetId="4053" refreshError="1"/>
      <sheetData sheetId="4054" refreshError="1"/>
      <sheetData sheetId="4055" refreshError="1"/>
      <sheetData sheetId="4056"/>
      <sheetData sheetId="4057"/>
      <sheetData sheetId="4058"/>
      <sheetData sheetId="4059"/>
      <sheetData sheetId="4060"/>
      <sheetData sheetId="4061"/>
      <sheetData sheetId="4062"/>
      <sheetData sheetId="4063" refreshError="1"/>
      <sheetData sheetId="4064"/>
      <sheetData sheetId="4065"/>
      <sheetData sheetId="4066"/>
      <sheetData sheetId="4067"/>
      <sheetData sheetId="4068"/>
      <sheetData sheetId="4069"/>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row r="9">
          <cell r="A9" t="str">
            <v>A</v>
          </cell>
        </row>
      </sheetData>
      <sheetData sheetId="4336">
        <row r="9">
          <cell r="A9" t="str">
            <v>A</v>
          </cell>
        </row>
      </sheetData>
      <sheetData sheetId="4337">
        <row r="9">
          <cell r="A9" t="str">
            <v>A</v>
          </cell>
        </row>
      </sheetData>
      <sheetData sheetId="4338"/>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efreshError="1"/>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sheetData sheetId="4616">
        <row r="9">
          <cell r="A9" t="str">
            <v>A</v>
          </cell>
        </row>
      </sheetData>
      <sheetData sheetId="4617"/>
      <sheetData sheetId="4618"/>
      <sheetData sheetId="4619"/>
      <sheetData sheetId="4620">
        <row r="9">
          <cell r="A9" t="str">
            <v>A</v>
          </cell>
        </row>
      </sheetData>
      <sheetData sheetId="4621"/>
      <sheetData sheetId="4622">
        <row r="9">
          <cell r="A9" t="str">
            <v>A</v>
          </cell>
        </row>
      </sheetData>
      <sheetData sheetId="4623"/>
      <sheetData sheetId="4624"/>
      <sheetData sheetId="4625"/>
      <sheetData sheetId="4626">
        <row r="9">
          <cell r="A9" t="str">
            <v>A</v>
          </cell>
        </row>
      </sheetData>
      <sheetData sheetId="4627" refreshError="1"/>
      <sheetData sheetId="4628">
        <row r="9">
          <cell r="A9" t="str">
            <v>A</v>
          </cell>
        </row>
      </sheetData>
      <sheetData sheetId="4629" refreshError="1"/>
      <sheetData sheetId="4630" refreshError="1"/>
      <sheetData sheetId="4631" refreshError="1"/>
      <sheetData sheetId="4632"/>
      <sheetData sheetId="4633" refreshError="1"/>
      <sheetData sheetId="4634"/>
      <sheetData sheetId="4635" refreshError="1"/>
      <sheetData sheetId="4636"/>
      <sheetData sheetId="4637"/>
      <sheetData sheetId="4638"/>
      <sheetData sheetId="4639"/>
      <sheetData sheetId="4640"/>
      <sheetData sheetId="464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refreshError="1"/>
      <sheetData sheetId="4688" refreshError="1"/>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sheetData sheetId="4714"/>
      <sheetData sheetId="4715"/>
      <sheetData sheetId="4716"/>
      <sheetData sheetId="4717"/>
      <sheetData sheetId="4718">
        <row r="9">
          <cell r="A9" t="str">
            <v>A</v>
          </cell>
        </row>
      </sheetData>
      <sheetData sheetId="4719"/>
      <sheetData sheetId="4720"/>
      <sheetData sheetId="4721"/>
      <sheetData sheetId="4722"/>
      <sheetData sheetId="4723"/>
      <sheetData sheetId="4724">
        <row r="9">
          <cell r="A9" t="str">
            <v>A</v>
          </cell>
        </row>
      </sheetData>
      <sheetData sheetId="4725" refreshError="1"/>
      <sheetData sheetId="4726" refreshError="1"/>
      <sheetData sheetId="4727" refreshError="1"/>
      <sheetData sheetId="4728" refreshError="1"/>
      <sheetData sheetId="4729" refreshError="1"/>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efreshError="1"/>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refreshError="1"/>
      <sheetData sheetId="5758" refreshError="1"/>
      <sheetData sheetId="5759" refreshError="1"/>
      <sheetData sheetId="5760" refreshError="1"/>
      <sheetData sheetId="5761" refreshError="1"/>
      <sheetData sheetId="5762" refreshError="1"/>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efreshError="1"/>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refreshError="1"/>
      <sheetData sheetId="6114" refreshError="1"/>
      <sheetData sheetId="6115" refreshError="1"/>
      <sheetData sheetId="6116" refreshError="1"/>
      <sheetData sheetId="6117" refreshError="1"/>
      <sheetData sheetId="6118" refreshError="1"/>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sheetData sheetId="7589"/>
      <sheetData sheetId="7590">
        <row r="9">
          <cell r="A9" t="str">
            <v>A</v>
          </cell>
        </row>
      </sheetData>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refreshError="1"/>
      <sheetData sheetId="7606" refreshError="1"/>
      <sheetData sheetId="7607"/>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sheetData sheetId="7617"/>
      <sheetData sheetId="7618"/>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sheetData sheetId="7686"/>
      <sheetData sheetId="7687"/>
      <sheetData sheetId="7688"/>
      <sheetData sheetId="7689" refreshError="1"/>
      <sheetData sheetId="7690" refreshError="1"/>
      <sheetData sheetId="7691"/>
      <sheetData sheetId="7692"/>
      <sheetData sheetId="7693"/>
      <sheetData sheetId="7694"/>
      <sheetData sheetId="7695" refreshError="1"/>
      <sheetData sheetId="7696"/>
      <sheetData sheetId="7697"/>
      <sheetData sheetId="7698"/>
      <sheetData sheetId="7699"/>
      <sheetData sheetId="7700"/>
      <sheetData sheetId="7701"/>
      <sheetData sheetId="7702"/>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refreshError="1"/>
      <sheetData sheetId="7728" refreshError="1"/>
      <sheetData sheetId="7729" refreshError="1"/>
      <sheetData sheetId="7730" refreshError="1"/>
      <sheetData sheetId="773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sheetData sheetId="7741"/>
      <sheetData sheetId="7742"/>
      <sheetData sheetId="7743"/>
      <sheetData sheetId="7744"/>
      <sheetData sheetId="7745"/>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sheetData sheetId="7757">
        <row r="9">
          <cell r="A9" t="str">
            <v>A</v>
          </cell>
        </row>
      </sheetData>
      <sheetData sheetId="7758">
        <row r="9">
          <cell r="A9" t="str">
            <v>A</v>
          </cell>
        </row>
      </sheetData>
      <sheetData sheetId="7759">
        <row r="9">
          <cell r="A9" t="str">
            <v>A</v>
          </cell>
        </row>
      </sheetData>
      <sheetData sheetId="7760"/>
      <sheetData sheetId="7761"/>
      <sheetData sheetId="7762"/>
      <sheetData sheetId="7763"/>
      <sheetData sheetId="7764"/>
      <sheetData sheetId="7765"/>
      <sheetData sheetId="7766"/>
      <sheetData sheetId="7767"/>
      <sheetData sheetId="7768"/>
      <sheetData sheetId="7769"/>
      <sheetData sheetId="7770"/>
      <sheetData sheetId="7771" refreshError="1"/>
      <sheetData sheetId="7772" refreshError="1"/>
      <sheetData sheetId="7773"/>
      <sheetData sheetId="7774"/>
      <sheetData sheetId="7775"/>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sheetData sheetId="7790"/>
      <sheetData sheetId="7791"/>
      <sheetData sheetId="7792"/>
      <sheetData sheetId="7793"/>
      <sheetData sheetId="7794"/>
      <sheetData sheetId="7795"/>
      <sheetData sheetId="7796"/>
      <sheetData sheetId="7797"/>
      <sheetData sheetId="7798"/>
      <sheetData sheetId="7799"/>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sheetData sheetId="7813">
        <row r="9">
          <cell r="A9" t="str">
            <v>A</v>
          </cell>
        </row>
      </sheetData>
      <sheetData sheetId="7814">
        <row r="9">
          <cell r="A9" t="str">
            <v>A</v>
          </cell>
        </row>
      </sheetData>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sheetData sheetId="7821">
        <row r="9">
          <cell r="A9" t="str">
            <v>A</v>
          </cell>
        </row>
      </sheetData>
      <sheetData sheetId="7822">
        <row r="9">
          <cell r="A9" t="str">
            <v>A</v>
          </cell>
        </row>
      </sheetData>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efreshError="1"/>
      <sheetData sheetId="7829">
        <row r="9">
          <cell r="A9" t="str">
            <v>A</v>
          </cell>
        </row>
      </sheetData>
      <sheetData sheetId="7830">
        <row r="9">
          <cell r="A9" t="str">
            <v>A</v>
          </cell>
        </row>
      </sheetData>
      <sheetData sheetId="7831"/>
      <sheetData sheetId="7832"/>
      <sheetData sheetId="7833"/>
      <sheetData sheetId="7834"/>
      <sheetData sheetId="7835">
        <row r="9">
          <cell r="A9" t="str">
            <v>A</v>
          </cell>
        </row>
      </sheetData>
      <sheetData sheetId="7836">
        <row r="9">
          <cell r="A9" t="str">
            <v>A</v>
          </cell>
        </row>
      </sheetData>
      <sheetData sheetId="7837">
        <row r="9">
          <cell r="A9" t="str">
            <v>A</v>
          </cell>
        </row>
      </sheetData>
      <sheetData sheetId="7838"/>
      <sheetData sheetId="7839"/>
      <sheetData sheetId="7840"/>
      <sheetData sheetId="7841"/>
      <sheetData sheetId="7842">
        <row r="9">
          <cell r="A9" t="str">
            <v>A</v>
          </cell>
        </row>
      </sheetData>
      <sheetData sheetId="7843">
        <row r="9">
          <cell r="A9" t="str">
            <v>A</v>
          </cell>
        </row>
      </sheetData>
      <sheetData sheetId="7844">
        <row r="9">
          <cell r="A9" t="str">
            <v>A</v>
          </cell>
        </row>
      </sheetData>
      <sheetData sheetId="7845">
        <row r="9">
          <cell r="A9" t="str">
            <v>A</v>
          </cell>
        </row>
      </sheetData>
      <sheetData sheetId="7846"/>
      <sheetData sheetId="7847"/>
      <sheetData sheetId="7848"/>
      <sheetData sheetId="7849"/>
      <sheetData sheetId="7850"/>
      <sheetData sheetId="7851" refreshError="1"/>
      <sheetData sheetId="7852" refreshError="1"/>
      <sheetData sheetId="7853"/>
      <sheetData sheetId="7854" refreshError="1"/>
      <sheetData sheetId="7855" refreshError="1"/>
      <sheetData sheetId="7856" refreshError="1"/>
      <sheetData sheetId="7857" refreshError="1"/>
      <sheetData sheetId="7858"/>
      <sheetData sheetId="7859" refreshError="1"/>
      <sheetData sheetId="7860" refreshError="1"/>
      <sheetData sheetId="7861"/>
      <sheetData sheetId="7862" refreshError="1"/>
      <sheetData sheetId="7863"/>
      <sheetData sheetId="7864"/>
      <sheetData sheetId="7865"/>
      <sheetData sheetId="7866"/>
      <sheetData sheetId="7867" refreshError="1"/>
      <sheetData sheetId="7868" refreshError="1"/>
      <sheetData sheetId="7869"/>
      <sheetData sheetId="7870" refreshError="1"/>
      <sheetData sheetId="787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sheetData sheetId="7909"/>
      <sheetData sheetId="7910"/>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sheetData sheetId="7917"/>
      <sheetData sheetId="7918"/>
      <sheetData sheetId="7919">
        <row r="9">
          <cell r="A9" t="str">
            <v>A</v>
          </cell>
        </row>
      </sheetData>
      <sheetData sheetId="7920"/>
      <sheetData sheetId="7921"/>
      <sheetData sheetId="7922">
        <row r="9">
          <cell r="A9" t="str">
            <v>A</v>
          </cell>
        </row>
      </sheetData>
      <sheetData sheetId="7923"/>
      <sheetData sheetId="7924" refreshError="1"/>
      <sheetData sheetId="7925" refreshError="1"/>
      <sheetData sheetId="7926" refreshError="1"/>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refreshError="1"/>
      <sheetData sheetId="7942"/>
      <sheetData sheetId="7943" refreshError="1"/>
      <sheetData sheetId="7944" refreshError="1"/>
      <sheetData sheetId="7945"/>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sheetData sheetId="7969"/>
      <sheetData sheetId="7970" refreshError="1"/>
      <sheetData sheetId="7971"/>
      <sheetData sheetId="7972"/>
      <sheetData sheetId="7973"/>
      <sheetData sheetId="7974"/>
      <sheetData sheetId="7975"/>
      <sheetData sheetId="7976"/>
      <sheetData sheetId="7977"/>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efreshError="1"/>
      <sheetData sheetId="7985">
        <row r="9">
          <cell r="A9" t="str">
            <v>A</v>
          </cell>
        </row>
      </sheetData>
      <sheetData sheetId="7986">
        <row r="9">
          <cell r="A9" t="str">
            <v>A</v>
          </cell>
        </row>
      </sheetData>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refreshError="1"/>
      <sheetData sheetId="8001"/>
      <sheetData sheetId="8002"/>
      <sheetData sheetId="8003"/>
      <sheetData sheetId="8004"/>
      <sheetData sheetId="8005"/>
      <sheetData sheetId="8006"/>
      <sheetData sheetId="8007"/>
      <sheetData sheetId="8008"/>
      <sheetData sheetId="8009"/>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sheetData sheetId="8034"/>
      <sheetData sheetId="8035" refreshError="1"/>
      <sheetData sheetId="8036" refreshError="1"/>
      <sheetData sheetId="8037"/>
      <sheetData sheetId="8038"/>
      <sheetData sheetId="8039"/>
      <sheetData sheetId="8040"/>
      <sheetData sheetId="8041" refreshError="1"/>
      <sheetData sheetId="8042" refreshError="1"/>
      <sheetData sheetId="8043" refreshError="1"/>
      <sheetData sheetId="8044" refreshError="1"/>
      <sheetData sheetId="8045" refreshError="1"/>
      <sheetData sheetId="8046"/>
      <sheetData sheetId="8047"/>
      <sheetData sheetId="8048"/>
      <sheetData sheetId="8049"/>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sheetData sheetId="8070"/>
      <sheetData sheetId="8071"/>
      <sheetData sheetId="8072"/>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sheetData sheetId="8148"/>
      <sheetData sheetId="8149"/>
      <sheetData sheetId="8150">
        <row r="9">
          <cell r="A9" t="str">
            <v>A</v>
          </cell>
        </row>
      </sheetData>
      <sheetData sheetId="8151">
        <row r="9">
          <cell r="A9" t="str">
            <v>A</v>
          </cell>
        </row>
      </sheetData>
      <sheetData sheetId="8152">
        <row r="9">
          <cell r="A9" t="str">
            <v>A</v>
          </cell>
        </row>
      </sheetData>
      <sheetData sheetId="8153"/>
      <sheetData sheetId="8154">
        <row r="9">
          <cell r="A9" t="str">
            <v>A</v>
          </cell>
        </row>
      </sheetData>
      <sheetData sheetId="8155"/>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sheetData sheetId="8312"/>
      <sheetData sheetId="8313"/>
      <sheetData sheetId="8314">
        <row r="9">
          <cell r="A9" t="str">
            <v>A</v>
          </cell>
        </row>
      </sheetData>
      <sheetData sheetId="8315">
        <row r="9">
          <cell r="A9" t="str">
            <v>A</v>
          </cell>
        </row>
      </sheetData>
      <sheetData sheetId="8316"/>
      <sheetData sheetId="8317"/>
      <sheetData sheetId="8318"/>
      <sheetData sheetId="8319"/>
      <sheetData sheetId="8320"/>
      <sheetData sheetId="8321"/>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efreshError="1"/>
      <sheetData sheetId="8349"/>
      <sheetData sheetId="8350"/>
      <sheetData sheetId="8351"/>
      <sheetData sheetId="8352"/>
      <sheetData sheetId="8353"/>
      <sheetData sheetId="8354"/>
      <sheetData sheetId="8355"/>
      <sheetData sheetId="8356" refreshError="1"/>
      <sheetData sheetId="8357"/>
      <sheetData sheetId="8358"/>
      <sheetData sheetId="8359"/>
      <sheetData sheetId="8360"/>
      <sheetData sheetId="8361"/>
      <sheetData sheetId="8362"/>
      <sheetData sheetId="8363"/>
      <sheetData sheetId="8364" refreshError="1"/>
      <sheetData sheetId="8365"/>
      <sheetData sheetId="8366"/>
      <sheetData sheetId="8367"/>
      <sheetData sheetId="8368"/>
      <sheetData sheetId="8369"/>
      <sheetData sheetId="8370"/>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sheetData sheetId="8386"/>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efreshError="1"/>
      <sheetData sheetId="8392" refreshError="1"/>
      <sheetData sheetId="8393" refreshError="1"/>
      <sheetData sheetId="8394" refreshError="1"/>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ow r="9">
          <cell r="A9" t="str">
            <v>A</v>
          </cell>
        </row>
      </sheetData>
      <sheetData sheetId="8429" refreshError="1"/>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sheetData sheetId="8778"/>
      <sheetData sheetId="8779"/>
      <sheetData sheetId="8780"/>
      <sheetData sheetId="8781"/>
      <sheetData sheetId="8782">
        <row r="9">
          <cell r="A9" t="str">
            <v>A</v>
          </cell>
        </row>
      </sheetData>
      <sheetData sheetId="8783">
        <row r="9">
          <cell r="A9" t="str">
            <v>A</v>
          </cell>
        </row>
      </sheetData>
      <sheetData sheetId="8784"/>
      <sheetData sheetId="8785"/>
      <sheetData sheetId="8786"/>
      <sheetData sheetId="8787"/>
      <sheetData sheetId="8788"/>
      <sheetData sheetId="8789"/>
      <sheetData sheetId="8790">
        <row r="9">
          <cell r="A9" t="str">
            <v>A</v>
          </cell>
        </row>
      </sheetData>
      <sheetData sheetId="8791">
        <row r="9">
          <cell r="A9" t="str">
            <v>A</v>
          </cell>
        </row>
      </sheetData>
      <sheetData sheetId="8792"/>
      <sheetData sheetId="8793" refreshError="1"/>
      <sheetData sheetId="8794" refreshError="1"/>
      <sheetData sheetId="8795" refreshError="1"/>
      <sheetData sheetId="8796" refreshError="1"/>
      <sheetData sheetId="8797" refreshError="1"/>
      <sheetData sheetId="8798">
        <row r="9">
          <cell r="A9" t="str">
            <v>A</v>
          </cell>
        </row>
      </sheetData>
      <sheetData sheetId="8799">
        <row r="9">
          <cell r="A9" t="str">
            <v>A</v>
          </cell>
        </row>
      </sheetData>
      <sheetData sheetId="8800" refreshError="1"/>
      <sheetData sheetId="8801" refreshError="1"/>
      <sheetData sheetId="8802" refreshError="1"/>
      <sheetData sheetId="8803" refreshError="1"/>
      <sheetData sheetId="8804"/>
      <sheetData sheetId="8805"/>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efreshError="1"/>
      <sheetData sheetId="8813" refreshError="1"/>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sheetData sheetId="8839"/>
      <sheetData sheetId="8840"/>
      <sheetData sheetId="8841">
        <row r="9">
          <cell r="A9" t="str">
            <v>A</v>
          </cell>
        </row>
      </sheetData>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sheetData sheetId="8873"/>
      <sheetData sheetId="8874"/>
      <sheetData sheetId="8875"/>
      <sheetData sheetId="8876"/>
      <sheetData sheetId="8877"/>
      <sheetData sheetId="8878"/>
      <sheetData sheetId="8879"/>
      <sheetData sheetId="8880"/>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sheetData sheetId="8907"/>
      <sheetData sheetId="8908"/>
      <sheetData sheetId="8909"/>
      <sheetData sheetId="8910">
        <row r="9">
          <cell r="A9" t="str">
            <v>A</v>
          </cell>
        </row>
      </sheetData>
      <sheetData sheetId="8911">
        <row r="9">
          <cell r="A9" t="str">
            <v>A</v>
          </cell>
        </row>
      </sheetData>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refreshError="1"/>
      <sheetData sheetId="8934" refreshError="1"/>
      <sheetData sheetId="8935" refreshError="1"/>
      <sheetData sheetId="8936"/>
      <sheetData sheetId="8937" refreshError="1"/>
      <sheetData sheetId="8938" refreshError="1"/>
      <sheetData sheetId="8939" refreshError="1"/>
      <sheetData sheetId="8940" refreshError="1"/>
      <sheetData sheetId="8941" refreshError="1"/>
      <sheetData sheetId="8942" refreshError="1"/>
      <sheetData sheetId="8943" refreshError="1"/>
      <sheetData sheetId="8944"/>
      <sheetData sheetId="8945" refreshError="1"/>
      <sheetData sheetId="8946" refreshError="1"/>
      <sheetData sheetId="8947" refreshError="1"/>
      <sheetData sheetId="8948" refreshError="1"/>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refreshError="1"/>
      <sheetData sheetId="897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ow r="9">
          <cell r="A9" t="str">
            <v>A</v>
          </cell>
        </row>
      </sheetData>
      <sheetData sheetId="9013" refreshError="1"/>
      <sheetData sheetId="9014"/>
      <sheetData sheetId="9015" refreshError="1"/>
      <sheetData sheetId="9016"/>
      <sheetData sheetId="9017"/>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efreshError="1"/>
      <sheetData sheetId="9024" refreshError="1"/>
      <sheetData sheetId="9025" refreshError="1"/>
      <sheetData sheetId="9026" refreshError="1"/>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sheetData sheetId="9410"/>
      <sheetData sheetId="9411" refreshError="1"/>
      <sheetData sheetId="9412"/>
      <sheetData sheetId="9413">
        <row r="9">
          <cell r="A9" t="str">
            <v>A</v>
          </cell>
        </row>
      </sheetData>
      <sheetData sheetId="9414">
        <row r="9">
          <cell r="A9" t="str">
            <v>A</v>
          </cell>
        </row>
      </sheetData>
      <sheetData sheetId="9415">
        <row r="9">
          <cell r="A9" t="str">
            <v>A</v>
          </cell>
        </row>
      </sheetData>
      <sheetData sheetId="9416" refreshError="1"/>
      <sheetData sheetId="9417"/>
      <sheetData sheetId="9418" refreshError="1"/>
      <sheetData sheetId="9419" refreshError="1"/>
      <sheetData sheetId="9420">
        <row r="9">
          <cell r="A9" t="str">
            <v>A</v>
          </cell>
        </row>
      </sheetData>
      <sheetData sheetId="9421" refreshError="1"/>
      <sheetData sheetId="9422">
        <row r="9">
          <cell r="A9" t="str">
            <v>A</v>
          </cell>
        </row>
      </sheetData>
      <sheetData sheetId="9423">
        <row r="9">
          <cell r="A9" t="str">
            <v>A</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9">
          <cell r="A9" t="str">
            <v>A</v>
          </cell>
        </row>
      </sheetData>
      <sheetData sheetId="9434">
        <row r="9">
          <cell r="A9" t="str">
            <v>A</v>
          </cell>
        </row>
      </sheetData>
      <sheetData sheetId="9435"/>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efreshError="1"/>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ow r="9">
          <cell r="A9" t="str">
            <v>A</v>
          </cell>
        </row>
      </sheetData>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sheetData sheetId="9511">
        <row r="9">
          <cell r="A9" t="str">
            <v>A</v>
          </cell>
        </row>
      </sheetData>
      <sheetData sheetId="9512">
        <row r="9">
          <cell r="A9" t="str">
            <v>A</v>
          </cell>
        </row>
      </sheetData>
      <sheetData sheetId="9513"/>
      <sheetData sheetId="9514">
        <row r="9">
          <cell r="A9" t="str">
            <v>A</v>
          </cell>
        </row>
      </sheetData>
      <sheetData sheetId="9515">
        <row r="9">
          <cell r="A9" t="str">
            <v>A</v>
          </cell>
        </row>
      </sheetData>
      <sheetData sheetId="9516">
        <row r="9">
          <cell r="A9" t="str">
            <v>A</v>
          </cell>
        </row>
      </sheetData>
      <sheetData sheetId="9517"/>
      <sheetData sheetId="9518">
        <row r="9">
          <cell r="A9" t="str">
            <v>A</v>
          </cell>
        </row>
      </sheetData>
      <sheetData sheetId="9519">
        <row r="9">
          <cell r="A9" t="str">
            <v>A</v>
          </cell>
        </row>
      </sheetData>
      <sheetData sheetId="9520" refreshError="1"/>
      <sheetData sheetId="9521">
        <row r="9">
          <cell r="A9" t="str">
            <v>A</v>
          </cell>
        </row>
      </sheetData>
      <sheetData sheetId="9522">
        <row r="9">
          <cell r="A9" t="str">
            <v>A</v>
          </cell>
        </row>
      </sheetData>
      <sheetData sheetId="9523"/>
      <sheetData sheetId="9524">
        <row r="9">
          <cell r="A9" t="str">
            <v>A</v>
          </cell>
        </row>
      </sheetData>
      <sheetData sheetId="9525">
        <row r="9">
          <cell r="A9" t="str">
            <v>A</v>
          </cell>
        </row>
      </sheetData>
      <sheetData sheetId="9526"/>
      <sheetData sheetId="9527" refreshError="1"/>
      <sheetData sheetId="9528"/>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sheetData sheetId="9534">
        <row r="9">
          <cell r="A9" t="str">
            <v>A</v>
          </cell>
        </row>
      </sheetData>
      <sheetData sheetId="9535">
        <row r="9">
          <cell r="A9" t="str">
            <v>A</v>
          </cell>
        </row>
      </sheetData>
      <sheetData sheetId="9536"/>
      <sheetData sheetId="9537"/>
      <sheetData sheetId="9538"/>
      <sheetData sheetId="9539"/>
      <sheetData sheetId="9540"/>
      <sheetData sheetId="9541"/>
      <sheetData sheetId="9542"/>
      <sheetData sheetId="9543" refreshError="1"/>
      <sheetData sheetId="9544">
        <row r="9">
          <cell r="A9" t="str">
            <v>A</v>
          </cell>
        </row>
      </sheetData>
      <sheetData sheetId="9545">
        <row r="9">
          <cell r="A9" t="str">
            <v>A</v>
          </cell>
        </row>
      </sheetData>
      <sheetData sheetId="9546" refreshError="1"/>
      <sheetData sheetId="9547" refreshError="1"/>
      <sheetData sheetId="9548"/>
      <sheetData sheetId="9549"/>
      <sheetData sheetId="9550"/>
      <sheetData sheetId="9551"/>
      <sheetData sheetId="9552"/>
      <sheetData sheetId="9553"/>
      <sheetData sheetId="9554"/>
      <sheetData sheetId="9555"/>
      <sheetData sheetId="9556"/>
      <sheetData sheetId="9557" refreshError="1"/>
      <sheetData sheetId="9558" refreshError="1"/>
      <sheetData sheetId="9559" refreshError="1"/>
      <sheetData sheetId="9560" refreshError="1"/>
      <sheetData sheetId="9561" refreshError="1"/>
      <sheetData sheetId="9562" refreshError="1"/>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sheetData sheetId="9969">
        <row r="9">
          <cell r="A9" t="str">
            <v>A</v>
          </cell>
        </row>
      </sheetData>
      <sheetData sheetId="9970">
        <row r="9">
          <cell r="A9" t="str">
            <v>A</v>
          </cell>
        </row>
      </sheetData>
      <sheetData sheetId="9971">
        <row r="9">
          <cell r="A9" t="str">
            <v>A</v>
          </cell>
        </row>
      </sheetData>
      <sheetData sheetId="9972"/>
      <sheetData sheetId="9973"/>
      <sheetData sheetId="9974">
        <row r="9">
          <cell r="A9" t="str">
            <v>A</v>
          </cell>
        </row>
      </sheetData>
      <sheetData sheetId="9975">
        <row r="9">
          <cell r="A9" t="str">
            <v>A</v>
          </cell>
        </row>
      </sheetData>
      <sheetData sheetId="9976">
        <row r="9">
          <cell r="A9" t="str">
            <v>A</v>
          </cell>
        </row>
      </sheetData>
      <sheetData sheetId="9977"/>
      <sheetData sheetId="9978">
        <row r="9">
          <cell r="A9" t="str">
            <v>A</v>
          </cell>
        </row>
      </sheetData>
      <sheetData sheetId="9979">
        <row r="9">
          <cell r="A9" t="str">
            <v>A</v>
          </cell>
        </row>
      </sheetData>
      <sheetData sheetId="9980">
        <row r="9">
          <cell r="A9" t="str">
            <v>A</v>
          </cell>
        </row>
      </sheetData>
      <sheetData sheetId="9981"/>
      <sheetData sheetId="9982"/>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sheetData sheetId="9988">
        <row r="9">
          <cell r="A9" t="str">
            <v>A</v>
          </cell>
        </row>
      </sheetData>
      <sheetData sheetId="9989">
        <row r="9">
          <cell r="A9" t="str">
            <v>A</v>
          </cell>
        </row>
      </sheetData>
      <sheetData sheetId="9990">
        <row r="9">
          <cell r="A9" t="str">
            <v>A</v>
          </cell>
        </row>
      </sheetData>
      <sheetData sheetId="9991"/>
      <sheetData sheetId="9992"/>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efreshError="1"/>
      <sheetData sheetId="9998">
        <row r="9">
          <cell r="A9" t="str">
            <v>A</v>
          </cell>
        </row>
      </sheetData>
      <sheetData sheetId="9999">
        <row r="9">
          <cell r="A9" t="str">
            <v>A</v>
          </cell>
        </row>
      </sheetData>
      <sheetData sheetId="10000">
        <row r="9">
          <cell r="A9" t="str">
            <v>A</v>
          </cell>
        </row>
      </sheetData>
      <sheetData sheetId="10001" refreshError="1"/>
      <sheetData sheetId="10002" refreshError="1"/>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sheetData sheetId="10504">
        <row r="9">
          <cell r="A9" t="str">
            <v>A</v>
          </cell>
        </row>
      </sheetData>
      <sheetData sheetId="10505">
        <row r="9">
          <cell r="A9" t="str">
            <v>A</v>
          </cell>
        </row>
      </sheetData>
      <sheetData sheetId="10506">
        <row r="9">
          <cell r="A9" t="str">
            <v>A</v>
          </cell>
        </row>
      </sheetData>
      <sheetData sheetId="10507"/>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efreshError="1"/>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efreshError="1"/>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sheetData sheetId="10674"/>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sheetData sheetId="10683"/>
      <sheetData sheetId="10684">
        <row r="9">
          <cell r="A9" t="str">
            <v>A</v>
          </cell>
        </row>
      </sheetData>
      <sheetData sheetId="10685">
        <row r="9">
          <cell r="A9" t="str">
            <v>A</v>
          </cell>
        </row>
      </sheetData>
      <sheetData sheetId="10686">
        <row r="9">
          <cell r="A9" t="str">
            <v>A</v>
          </cell>
        </row>
      </sheetData>
      <sheetData sheetId="10687"/>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sheetData sheetId="10693"/>
      <sheetData sheetId="10694">
        <row r="9">
          <cell r="A9" t="str">
            <v>A</v>
          </cell>
        </row>
      </sheetData>
      <sheetData sheetId="10695">
        <row r="9">
          <cell r="A9" t="str">
            <v>A</v>
          </cell>
        </row>
      </sheetData>
      <sheetData sheetId="10696"/>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efreshError="1"/>
      <sheetData sheetId="10703" refreshError="1"/>
      <sheetData sheetId="10704">
        <row r="9">
          <cell r="A9" t="str">
            <v>A</v>
          </cell>
        </row>
      </sheetData>
      <sheetData sheetId="10705">
        <row r="9">
          <cell r="A9" t="str">
            <v>A</v>
          </cell>
        </row>
      </sheetData>
      <sheetData sheetId="10706"/>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efreshError="1"/>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sheetData sheetId="10775"/>
      <sheetData sheetId="10776"/>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sheetData sheetId="10790"/>
      <sheetData sheetId="10791"/>
      <sheetData sheetId="10792"/>
      <sheetData sheetId="10793"/>
      <sheetData sheetId="10794"/>
      <sheetData sheetId="10795">
        <row r="9">
          <cell r="A9" t="str">
            <v>A</v>
          </cell>
        </row>
      </sheetData>
      <sheetData sheetId="10796"/>
      <sheetData sheetId="10797">
        <row r="9">
          <cell r="A9" t="str">
            <v>A</v>
          </cell>
        </row>
      </sheetData>
      <sheetData sheetId="10798">
        <row r="9">
          <cell r="A9" t="str">
            <v>A</v>
          </cell>
        </row>
      </sheetData>
      <sheetData sheetId="10799"/>
      <sheetData sheetId="10800"/>
      <sheetData sheetId="10801"/>
      <sheetData sheetId="10802"/>
      <sheetData sheetId="10803"/>
      <sheetData sheetId="10804"/>
      <sheetData sheetId="10805"/>
      <sheetData sheetId="10806"/>
      <sheetData sheetId="10807">
        <row r="9">
          <cell r="A9" t="str">
            <v>A</v>
          </cell>
        </row>
      </sheetData>
      <sheetData sheetId="10808">
        <row r="9">
          <cell r="A9" t="str">
            <v>A</v>
          </cell>
        </row>
      </sheetData>
      <sheetData sheetId="10809" refreshError="1"/>
      <sheetData sheetId="10810" refreshError="1"/>
      <sheetData sheetId="10811" refreshError="1"/>
      <sheetData sheetId="10812" refreshError="1"/>
      <sheetData sheetId="10813" refreshError="1"/>
      <sheetData sheetId="10814"/>
      <sheetData sheetId="10815"/>
      <sheetData sheetId="10816" refreshError="1"/>
      <sheetData sheetId="10817"/>
      <sheetData sheetId="10818"/>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sheetData sheetId="10828"/>
      <sheetData sheetId="10829"/>
      <sheetData sheetId="10830"/>
      <sheetData sheetId="10831" refreshError="1"/>
      <sheetData sheetId="10832" refreshError="1"/>
      <sheetData sheetId="10833" refreshError="1"/>
      <sheetData sheetId="10834" refreshError="1"/>
      <sheetData sheetId="10835"/>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efreshError="1"/>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sheetData sheetId="10932"/>
      <sheetData sheetId="10933">
        <row r="9">
          <cell r="A9" t="str">
            <v>A</v>
          </cell>
        </row>
      </sheetData>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refreshError="1"/>
      <sheetData sheetId="10952" refreshError="1"/>
      <sheetData sheetId="10953"/>
      <sheetData sheetId="10954"/>
      <sheetData sheetId="10955"/>
      <sheetData sheetId="10956"/>
      <sheetData sheetId="10957"/>
      <sheetData sheetId="10958"/>
      <sheetData sheetId="10959"/>
      <sheetData sheetId="10960"/>
      <sheetData sheetId="10961"/>
      <sheetData sheetId="10962"/>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sheetData sheetId="11134"/>
      <sheetData sheetId="11135"/>
      <sheetData sheetId="11136"/>
      <sheetData sheetId="11137"/>
      <sheetData sheetId="11138"/>
      <sheetData sheetId="11139"/>
      <sheetData sheetId="11140"/>
      <sheetData sheetId="11141"/>
      <sheetData sheetId="11142"/>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sheetData sheetId="11156"/>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efreshError="1"/>
      <sheetData sheetId="11164" refreshError="1"/>
      <sheetData sheetId="11165" refreshError="1"/>
      <sheetData sheetId="11166" refreshError="1"/>
      <sheetData sheetId="11167"/>
      <sheetData sheetId="11168"/>
      <sheetData sheetId="11169"/>
      <sheetData sheetId="11170"/>
      <sheetData sheetId="11171"/>
      <sheetData sheetId="11172">
        <row r="9">
          <cell r="A9" t="str">
            <v>A</v>
          </cell>
        </row>
      </sheetData>
      <sheetData sheetId="11173">
        <row r="9">
          <cell r="A9" t="str">
            <v>A</v>
          </cell>
        </row>
      </sheetData>
      <sheetData sheetId="11174"/>
      <sheetData sheetId="11175"/>
      <sheetData sheetId="11176"/>
      <sheetData sheetId="11177"/>
      <sheetData sheetId="11178"/>
      <sheetData sheetId="11179"/>
      <sheetData sheetId="11180"/>
      <sheetData sheetId="11181"/>
      <sheetData sheetId="11182">
        <row r="9">
          <cell r="A9" t="str">
            <v>A</v>
          </cell>
        </row>
      </sheetData>
      <sheetData sheetId="11183">
        <row r="9">
          <cell r="A9" t="str">
            <v>A</v>
          </cell>
        </row>
      </sheetData>
      <sheetData sheetId="11184"/>
      <sheetData sheetId="11185"/>
      <sheetData sheetId="11186" refreshError="1"/>
      <sheetData sheetId="11187" refreshError="1"/>
      <sheetData sheetId="11188" refreshError="1"/>
      <sheetData sheetId="11189" refreshError="1"/>
      <sheetData sheetId="11190" refreshError="1"/>
      <sheetData sheetId="11191" refreshError="1"/>
      <sheetData sheetId="11192">
        <row r="9">
          <cell r="A9" t="str">
            <v>A</v>
          </cell>
        </row>
      </sheetData>
      <sheetData sheetId="11193">
        <row r="9">
          <cell r="A9" t="str">
            <v>A</v>
          </cell>
        </row>
      </sheetData>
      <sheetData sheetId="11194" refreshError="1"/>
      <sheetData sheetId="11195" refreshError="1"/>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efreshError="1"/>
      <sheetData sheetId="11201">
        <row r="9">
          <cell r="A9" t="str">
            <v>A</v>
          </cell>
        </row>
      </sheetData>
      <sheetData sheetId="11202"/>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sheetData sheetId="11213">
        <row r="9">
          <cell r="A9" t="str">
            <v>A</v>
          </cell>
        </row>
      </sheetData>
      <sheetData sheetId="11214">
        <row r="9">
          <cell r="A9" t="str">
            <v>A</v>
          </cell>
        </row>
      </sheetData>
      <sheetData sheetId="11215"/>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efreshError="1"/>
      <sheetData sheetId="11223">
        <row r="9">
          <cell r="A9" t="str">
            <v>A</v>
          </cell>
        </row>
      </sheetData>
      <sheetData sheetId="11224">
        <row r="9">
          <cell r="A9" t="str">
            <v>A</v>
          </cell>
        </row>
      </sheetData>
      <sheetData sheetId="11225"/>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efreshError="1"/>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sheetData sheetId="11284"/>
      <sheetData sheetId="11285">
        <row r="9">
          <cell r="A9" t="str">
            <v>A</v>
          </cell>
        </row>
      </sheetData>
      <sheetData sheetId="11286"/>
      <sheetData sheetId="11287">
        <row r="9">
          <cell r="A9" t="str">
            <v>A</v>
          </cell>
        </row>
      </sheetData>
      <sheetData sheetId="11288">
        <row r="9">
          <cell r="A9" t="str">
            <v>A</v>
          </cell>
        </row>
      </sheetData>
      <sheetData sheetId="11289">
        <row r="9">
          <cell r="A9" t="str">
            <v>A</v>
          </cell>
        </row>
      </sheetData>
      <sheetData sheetId="11290"/>
      <sheetData sheetId="11291">
        <row r="9">
          <cell r="A9" t="str">
            <v>A</v>
          </cell>
        </row>
      </sheetData>
      <sheetData sheetId="11292">
        <row r="9">
          <cell r="A9" t="str">
            <v>A</v>
          </cell>
        </row>
      </sheetData>
      <sheetData sheetId="11293"/>
      <sheetData sheetId="11294"/>
      <sheetData sheetId="11295"/>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sheetData sheetId="11301">
        <row r="9">
          <cell r="A9" t="str">
            <v>A</v>
          </cell>
        </row>
      </sheetData>
      <sheetData sheetId="11302">
        <row r="9">
          <cell r="A9" t="str">
            <v>A</v>
          </cell>
        </row>
      </sheetData>
      <sheetData sheetId="11303" refreshError="1"/>
      <sheetData sheetId="11304" refreshError="1"/>
      <sheetData sheetId="11305"/>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efreshError="1"/>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efreshError="1"/>
      <sheetData sheetId="11316"/>
      <sheetData sheetId="11317"/>
      <sheetData sheetId="11318"/>
      <sheetData sheetId="11319"/>
      <sheetData sheetId="11320">
        <row r="9">
          <cell r="A9" t="str">
            <v>A</v>
          </cell>
        </row>
      </sheetData>
      <sheetData sheetId="11321"/>
      <sheetData sheetId="11322">
        <row r="9">
          <cell r="A9" t="str">
            <v>A</v>
          </cell>
        </row>
      </sheetData>
      <sheetData sheetId="11323">
        <row r="9">
          <cell r="A9" t="str">
            <v>A</v>
          </cell>
        </row>
      </sheetData>
      <sheetData sheetId="11324"/>
      <sheetData sheetId="11325"/>
      <sheetData sheetId="11326"/>
      <sheetData sheetId="11327"/>
      <sheetData sheetId="11328"/>
      <sheetData sheetId="11329"/>
      <sheetData sheetId="11330">
        <row r="9">
          <cell r="A9" t="str">
            <v>A</v>
          </cell>
        </row>
      </sheetData>
      <sheetData sheetId="11331"/>
      <sheetData sheetId="11332">
        <row r="9">
          <cell r="A9" t="str">
            <v>A</v>
          </cell>
        </row>
      </sheetData>
      <sheetData sheetId="11333">
        <row r="9">
          <cell r="A9" t="str">
            <v>A</v>
          </cell>
        </row>
      </sheetData>
      <sheetData sheetId="11334"/>
      <sheetData sheetId="11335" refreshError="1"/>
      <sheetData sheetId="11336" refreshError="1"/>
      <sheetData sheetId="11337" refreshError="1"/>
      <sheetData sheetId="11338" refreshError="1"/>
      <sheetData sheetId="11339" refreshError="1"/>
      <sheetData sheetId="11340">
        <row r="9">
          <cell r="A9" t="str">
            <v>A</v>
          </cell>
        </row>
      </sheetData>
      <sheetData sheetId="11341" refreshError="1"/>
      <sheetData sheetId="11342">
        <row r="9">
          <cell r="A9" t="str">
            <v>A</v>
          </cell>
        </row>
      </sheetData>
      <sheetData sheetId="11343">
        <row r="9">
          <cell r="A9" t="str">
            <v>A</v>
          </cell>
        </row>
      </sheetData>
      <sheetData sheetId="11344" refreshError="1"/>
      <sheetData sheetId="11345" refreshError="1"/>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efreshError="1"/>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sheetData sheetId="11430"/>
      <sheetData sheetId="11431"/>
      <sheetData sheetId="11432"/>
      <sheetData sheetId="11433"/>
      <sheetData sheetId="11434"/>
      <sheetData sheetId="11435">
        <row r="9">
          <cell r="A9" t="str">
            <v>A</v>
          </cell>
        </row>
      </sheetData>
      <sheetData sheetId="11436"/>
      <sheetData sheetId="11437">
        <row r="9">
          <cell r="A9" t="str">
            <v>A</v>
          </cell>
        </row>
      </sheetData>
      <sheetData sheetId="11438"/>
      <sheetData sheetId="11439"/>
      <sheetData sheetId="11440"/>
      <sheetData sheetId="11441"/>
      <sheetData sheetId="11442"/>
      <sheetData sheetId="11443"/>
      <sheetData sheetId="11444"/>
      <sheetData sheetId="11445">
        <row r="9">
          <cell r="A9" t="str">
            <v>A</v>
          </cell>
        </row>
      </sheetData>
      <sheetData sheetId="11446"/>
      <sheetData sheetId="11447">
        <row r="9">
          <cell r="A9" t="str">
            <v>A</v>
          </cell>
        </row>
      </sheetData>
      <sheetData sheetId="11448"/>
      <sheetData sheetId="11449"/>
      <sheetData sheetId="11450"/>
      <sheetData sheetId="11451"/>
      <sheetData sheetId="11452"/>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sheetData sheetId="11465"/>
      <sheetData sheetId="11466"/>
      <sheetData sheetId="11467"/>
      <sheetData sheetId="11468"/>
      <sheetData sheetId="11469" refreshError="1"/>
      <sheetData sheetId="11470"/>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sheetData sheetId="11482"/>
      <sheetData sheetId="11483" refreshError="1"/>
      <sheetData sheetId="11484" refreshError="1"/>
      <sheetData sheetId="11485" refreshError="1"/>
      <sheetData sheetId="11486" refreshError="1"/>
      <sheetData sheetId="11487" refreshError="1"/>
      <sheetData sheetId="11488"/>
      <sheetData sheetId="11489"/>
      <sheetData sheetId="11490"/>
      <sheetData sheetId="1149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efreshError="1"/>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row r="9">
          <cell r="A9" t="str">
            <v>A</v>
          </cell>
        </row>
      </sheetData>
      <sheetData sheetId="11566">
        <row r="9">
          <cell r="A9" t="str">
            <v>A</v>
          </cell>
        </row>
      </sheetData>
      <sheetData sheetId="11567">
        <row r="9">
          <cell r="A9" t="str">
            <v>A</v>
          </cell>
        </row>
      </sheetData>
      <sheetData sheetId="11568">
        <row r="9">
          <cell r="A9" t="str">
            <v>A</v>
          </cell>
        </row>
      </sheetData>
      <sheetData sheetId="11569">
        <row r="9">
          <cell r="A9" t="str">
            <v>A</v>
          </cell>
        </row>
      </sheetData>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sheetData sheetId="11596"/>
      <sheetData sheetId="11597"/>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ow r="9">
          <cell r="A9" t="str">
            <v>A</v>
          </cell>
        </row>
      </sheetData>
      <sheetData sheetId="11603"/>
      <sheetData sheetId="11604">
        <row r="9">
          <cell r="A9" t="str">
            <v>A</v>
          </cell>
        </row>
      </sheetData>
      <sheetData sheetId="11605"/>
      <sheetData sheetId="11606"/>
      <sheetData sheetId="11607"/>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sheetData sheetId="11614">
        <row r="9">
          <cell r="A9" t="str">
            <v>A</v>
          </cell>
        </row>
      </sheetData>
      <sheetData sheetId="11615" refreshError="1"/>
      <sheetData sheetId="11616" refreshError="1"/>
      <sheetData sheetId="11617" refreshError="1"/>
      <sheetData sheetId="11618">
        <row r="9">
          <cell r="A9" t="str">
            <v>A</v>
          </cell>
        </row>
      </sheetData>
      <sheetData sheetId="11619">
        <row r="9">
          <cell r="A9" t="str">
            <v>A</v>
          </cell>
        </row>
      </sheetData>
      <sheetData sheetId="11620"/>
      <sheetData sheetId="11621">
        <row r="9">
          <cell r="A9" t="str">
            <v>A</v>
          </cell>
        </row>
      </sheetData>
      <sheetData sheetId="11622">
        <row r="9">
          <cell r="A9" t="str">
            <v>A</v>
          </cell>
        </row>
      </sheetData>
      <sheetData sheetId="11623" refreshError="1"/>
      <sheetData sheetId="11624">
        <row r="9">
          <cell r="A9" t="str">
            <v>A</v>
          </cell>
        </row>
      </sheetData>
      <sheetData sheetId="11625"/>
      <sheetData sheetId="11626" refreshError="1"/>
      <sheetData sheetId="11627">
        <row r="9">
          <cell r="A9" t="str">
            <v>A</v>
          </cell>
        </row>
      </sheetData>
      <sheetData sheetId="11628">
        <row r="9">
          <cell r="A9" t="str">
            <v>A</v>
          </cell>
        </row>
      </sheetData>
      <sheetData sheetId="11629"/>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sheetData sheetId="11636">
        <row r="9">
          <cell r="A9" t="str">
            <v>A</v>
          </cell>
        </row>
      </sheetData>
      <sheetData sheetId="11637">
        <row r="9">
          <cell r="A9" t="str">
            <v>A</v>
          </cell>
        </row>
      </sheetData>
      <sheetData sheetId="11638">
        <row r="9">
          <cell r="A9" t="str">
            <v>A</v>
          </cell>
        </row>
      </sheetData>
      <sheetData sheetId="11639"/>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efreshError="1"/>
      <sheetData sheetId="11646">
        <row r="9">
          <cell r="A9" t="str">
            <v>A</v>
          </cell>
        </row>
      </sheetData>
      <sheetData sheetId="11647">
        <row r="9">
          <cell r="A9" t="str">
            <v>A</v>
          </cell>
        </row>
      </sheetData>
      <sheetData sheetId="11648">
        <row r="9">
          <cell r="A9" t="str">
            <v>A</v>
          </cell>
        </row>
      </sheetData>
      <sheetData sheetId="11649" refreshError="1"/>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ow r="9">
          <cell r="A9" t="str">
            <v>A</v>
          </cell>
        </row>
      </sheetData>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sheetData sheetId="12520"/>
      <sheetData sheetId="12521"/>
      <sheetData sheetId="12522"/>
      <sheetData sheetId="12523"/>
      <sheetData sheetId="12524"/>
      <sheetData sheetId="12525"/>
      <sheetData sheetId="12526"/>
      <sheetData sheetId="12527"/>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sheetData sheetId="12536"/>
      <sheetData sheetId="12537"/>
      <sheetData sheetId="12538"/>
      <sheetData sheetId="12539"/>
      <sheetData sheetId="12540"/>
      <sheetData sheetId="12541">
        <row r="9">
          <cell r="A9" t="str">
            <v>A</v>
          </cell>
        </row>
      </sheetData>
      <sheetData sheetId="12542">
        <row r="9">
          <cell r="A9" t="str">
            <v>A</v>
          </cell>
        </row>
      </sheetData>
      <sheetData sheetId="12543">
        <row r="9">
          <cell r="A9" t="str">
            <v>A</v>
          </cell>
        </row>
      </sheetData>
      <sheetData sheetId="12544"/>
      <sheetData sheetId="12545"/>
      <sheetData sheetId="12546"/>
      <sheetData sheetId="12547"/>
      <sheetData sheetId="12548"/>
      <sheetData sheetId="12549">
        <row r="9">
          <cell r="A9" t="str">
            <v>A</v>
          </cell>
        </row>
      </sheetData>
      <sheetData sheetId="12550"/>
      <sheetData sheetId="12551">
        <row r="9">
          <cell r="A9" t="str">
            <v>A</v>
          </cell>
        </row>
      </sheetData>
      <sheetData sheetId="12552">
        <row r="9">
          <cell r="A9" t="str">
            <v>A</v>
          </cell>
        </row>
      </sheetData>
      <sheetData sheetId="12553">
        <row r="9">
          <cell r="A9" t="str">
            <v>A</v>
          </cell>
        </row>
      </sheetData>
      <sheetData sheetId="12554"/>
      <sheetData sheetId="12555" refreshError="1"/>
      <sheetData sheetId="12556" refreshError="1"/>
      <sheetData sheetId="12557"/>
      <sheetData sheetId="12558"/>
      <sheetData sheetId="12559">
        <row r="9">
          <cell r="A9" t="str">
            <v>A</v>
          </cell>
        </row>
      </sheetData>
      <sheetData sheetId="12560" refreshError="1"/>
      <sheetData sheetId="12561">
        <row r="9">
          <cell r="A9" t="str">
            <v>A</v>
          </cell>
        </row>
      </sheetData>
      <sheetData sheetId="12562">
        <row r="9">
          <cell r="A9" t="str">
            <v>A</v>
          </cell>
        </row>
      </sheetData>
      <sheetData sheetId="12563">
        <row r="9">
          <cell r="A9" t="str">
            <v>A</v>
          </cell>
        </row>
      </sheetData>
      <sheetData sheetId="12564" refreshError="1"/>
      <sheetData sheetId="12565" refreshError="1"/>
      <sheetData sheetId="12566" refreshError="1"/>
      <sheetData sheetId="12567" refreshError="1"/>
      <sheetData sheetId="12568" refreshError="1"/>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sheetData sheetId="12576">
        <row r="9">
          <cell r="A9" t="str">
            <v>A</v>
          </cell>
        </row>
      </sheetData>
      <sheetData sheetId="12577">
        <row r="9">
          <cell r="A9" t="str">
            <v>A</v>
          </cell>
        </row>
      </sheetData>
      <sheetData sheetId="12578">
        <row r="9">
          <cell r="A9" t="str">
            <v>A</v>
          </cell>
        </row>
      </sheetData>
      <sheetData sheetId="12579"/>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efreshError="1"/>
      <sheetData sheetId="12586">
        <row r="9">
          <cell r="A9" t="str">
            <v>A</v>
          </cell>
        </row>
      </sheetData>
      <sheetData sheetId="12587">
        <row r="9">
          <cell r="A9" t="str">
            <v>A</v>
          </cell>
        </row>
      </sheetData>
      <sheetData sheetId="12588">
        <row r="9">
          <cell r="A9" t="str">
            <v>A</v>
          </cell>
        </row>
      </sheetData>
      <sheetData sheetId="12589"/>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efreshError="1"/>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sheetData sheetId="12646">
        <row r="9">
          <cell r="A9" t="str">
            <v>A</v>
          </cell>
        </row>
      </sheetData>
      <sheetData sheetId="12647">
        <row r="9">
          <cell r="A9" t="str">
            <v>A</v>
          </cell>
        </row>
      </sheetData>
      <sheetData sheetId="12648">
        <row r="9">
          <cell r="A9" t="str">
            <v>A</v>
          </cell>
        </row>
      </sheetData>
      <sheetData sheetId="12649"/>
      <sheetData sheetId="12650"/>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efreshError="1"/>
      <sheetData sheetId="12656">
        <row r="9">
          <cell r="A9" t="str">
            <v>A</v>
          </cell>
        </row>
      </sheetData>
      <sheetData sheetId="12657">
        <row r="9">
          <cell r="A9" t="str">
            <v>A</v>
          </cell>
        </row>
      </sheetData>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refreshError="1"/>
      <sheetData sheetId="12679" refreshError="1"/>
      <sheetData sheetId="12680"/>
      <sheetData sheetId="12681"/>
      <sheetData sheetId="12682"/>
      <sheetData sheetId="12683"/>
      <sheetData sheetId="12684" refreshError="1"/>
      <sheetData sheetId="12685" refreshError="1"/>
      <sheetData sheetId="12686" refreshError="1"/>
      <sheetData sheetId="12687" refreshError="1"/>
      <sheetData sheetId="12688"/>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efreshError="1"/>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sheetData sheetId="12778"/>
      <sheetData sheetId="12779"/>
      <sheetData sheetId="12780"/>
      <sheetData sheetId="12781"/>
      <sheetData sheetId="12782"/>
      <sheetData sheetId="12783"/>
      <sheetData sheetId="12784"/>
      <sheetData sheetId="12785">
        <row r="9">
          <cell r="A9" t="str">
            <v>A</v>
          </cell>
        </row>
      </sheetData>
      <sheetData sheetId="12786"/>
      <sheetData sheetId="12787"/>
      <sheetData sheetId="12788"/>
      <sheetData sheetId="12789"/>
      <sheetData sheetId="12790"/>
      <sheetData sheetId="12791"/>
      <sheetData sheetId="12792"/>
      <sheetData sheetId="12793"/>
      <sheetData sheetId="12794">
        <row r="9">
          <cell r="A9" t="str">
            <v>A</v>
          </cell>
        </row>
      </sheetData>
      <sheetData sheetId="12795">
        <row r="9">
          <cell r="A9" t="str">
            <v>A</v>
          </cell>
        </row>
      </sheetData>
      <sheetData sheetId="12796"/>
      <sheetData sheetId="12797"/>
      <sheetData sheetId="12798"/>
      <sheetData sheetId="12799"/>
      <sheetData sheetId="12800"/>
      <sheetData sheetId="12801"/>
      <sheetData sheetId="12802"/>
      <sheetData sheetId="12803"/>
      <sheetData sheetId="12804">
        <row r="9">
          <cell r="A9" t="str">
            <v>A</v>
          </cell>
        </row>
      </sheetData>
      <sheetData sheetId="12805">
        <row r="9">
          <cell r="A9" t="str">
            <v>A</v>
          </cell>
        </row>
      </sheetData>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sheetData sheetId="12937"/>
      <sheetData sheetId="12938"/>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sheetData sheetId="13012" refreshError="1"/>
      <sheetData sheetId="13013" refreshError="1"/>
      <sheetData sheetId="13014"/>
      <sheetData sheetId="13015"/>
      <sheetData sheetId="13016"/>
      <sheetData sheetId="13017"/>
      <sheetData sheetId="13018"/>
      <sheetData sheetId="13019"/>
      <sheetData sheetId="13020"/>
      <sheetData sheetId="13021"/>
      <sheetData sheetId="13022"/>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sheetData sheetId="13035"/>
      <sheetData sheetId="13036"/>
      <sheetData sheetId="13037"/>
      <sheetData sheetId="13038"/>
      <sheetData sheetId="13039" refreshError="1"/>
      <sheetData sheetId="13040" refreshError="1"/>
      <sheetData sheetId="13041" refreshError="1"/>
      <sheetData sheetId="13042" refreshError="1"/>
      <sheetData sheetId="13043" refreshError="1"/>
      <sheetData sheetId="13044"/>
      <sheetData sheetId="13045" refreshError="1"/>
      <sheetData sheetId="13046" refreshError="1"/>
      <sheetData sheetId="13047" refreshError="1"/>
      <sheetData sheetId="13048"/>
      <sheetData sheetId="13049"/>
      <sheetData sheetId="13050"/>
      <sheetData sheetId="13051"/>
      <sheetData sheetId="13052"/>
      <sheetData sheetId="13053"/>
      <sheetData sheetId="13054"/>
      <sheetData sheetId="13055"/>
      <sheetData sheetId="13056"/>
      <sheetData sheetId="13057"/>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ow r="9">
          <cell r="A9" t="str">
            <v>A</v>
          </cell>
        </row>
      </sheetData>
      <sheetData sheetId="13088"/>
      <sheetData sheetId="13089"/>
      <sheetData sheetId="13090"/>
      <sheetData sheetId="13091"/>
      <sheetData sheetId="13092"/>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efreshError="1"/>
      <sheetData sheetId="13099" refreshError="1"/>
      <sheetData sheetId="13100" refreshError="1"/>
      <sheetData sheetId="13101" refreshError="1"/>
      <sheetData sheetId="13102" refreshError="1"/>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sheetData sheetId="13204" refreshError="1"/>
      <sheetData sheetId="13205"/>
      <sheetData sheetId="13206"/>
      <sheetData sheetId="13207"/>
      <sheetData sheetId="13208">
        <row r="9">
          <cell r="A9" t="str">
            <v>A</v>
          </cell>
        </row>
      </sheetData>
      <sheetData sheetId="13209"/>
      <sheetData sheetId="13210">
        <row r="9">
          <cell r="A9" t="str">
            <v>A</v>
          </cell>
        </row>
      </sheetData>
      <sheetData sheetId="13211"/>
      <sheetData sheetId="13212"/>
      <sheetData sheetId="13213"/>
      <sheetData sheetId="13214"/>
      <sheetData sheetId="13215" refreshError="1"/>
      <sheetData sheetId="13216"/>
      <sheetData sheetId="13217"/>
      <sheetData sheetId="13218"/>
      <sheetData sheetId="13219" refreshError="1"/>
      <sheetData sheetId="13220"/>
      <sheetData sheetId="13221"/>
      <sheetData sheetId="13222"/>
      <sheetData sheetId="13223"/>
      <sheetData sheetId="13224"/>
      <sheetData sheetId="13225"/>
      <sheetData sheetId="13226"/>
      <sheetData sheetId="13227"/>
      <sheetData sheetId="13228"/>
      <sheetData sheetId="13229"/>
      <sheetData sheetId="13230">
        <row r="9">
          <cell r="A9" t="str">
            <v>A</v>
          </cell>
        </row>
      </sheetData>
      <sheetData sheetId="13231" refreshError="1"/>
      <sheetData sheetId="13232" refreshError="1"/>
      <sheetData sheetId="13233" refreshError="1"/>
      <sheetData sheetId="13234" refreshError="1"/>
      <sheetData sheetId="13235" refreshError="1"/>
      <sheetData sheetId="13236" refreshError="1"/>
      <sheetData sheetId="13237"/>
      <sheetData sheetId="13238"/>
      <sheetData sheetId="13239"/>
      <sheetData sheetId="13240">
        <row r="9">
          <cell r="A9" t="str">
            <v>A</v>
          </cell>
        </row>
      </sheetData>
      <sheetData sheetId="13241" refreshError="1"/>
      <sheetData sheetId="13242" refreshError="1"/>
      <sheetData sheetId="13243"/>
      <sheetData sheetId="13244"/>
      <sheetData sheetId="13245">
        <row r="9">
          <cell r="A9" t="str">
            <v>A</v>
          </cell>
        </row>
      </sheetData>
      <sheetData sheetId="13246" refreshError="1"/>
      <sheetData sheetId="13247" refreshError="1"/>
      <sheetData sheetId="13248" refreshError="1"/>
      <sheetData sheetId="13249" refreshError="1"/>
      <sheetData sheetId="13250">
        <row r="9">
          <cell r="A9" t="str">
            <v>A</v>
          </cell>
        </row>
      </sheetData>
      <sheetData sheetId="13251">
        <row r="9">
          <cell r="A9" t="str">
            <v>A</v>
          </cell>
        </row>
      </sheetData>
      <sheetData sheetId="13252"/>
      <sheetData sheetId="13253"/>
      <sheetData sheetId="13254">
        <row r="9">
          <cell r="A9" t="str">
            <v>A</v>
          </cell>
        </row>
      </sheetData>
      <sheetData sheetId="13255">
        <row r="9">
          <cell r="A9" t="str">
            <v>A</v>
          </cell>
        </row>
      </sheetData>
      <sheetData sheetId="13256">
        <row r="9">
          <cell r="A9" t="str">
            <v>A</v>
          </cell>
        </row>
      </sheetData>
      <sheetData sheetId="13257" refreshError="1"/>
      <sheetData sheetId="13258">
        <row r="9">
          <cell r="A9" t="str">
            <v>A</v>
          </cell>
        </row>
      </sheetData>
      <sheetData sheetId="13259">
        <row r="9">
          <cell r="A9" t="str">
            <v>A</v>
          </cell>
        </row>
      </sheetData>
      <sheetData sheetId="13260">
        <row r="9">
          <cell r="A9" t="str">
            <v>A</v>
          </cell>
        </row>
      </sheetData>
      <sheetData sheetId="13261">
        <row r="9">
          <cell r="A9" t="str">
            <v>A</v>
          </cell>
        </row>
      </sheetData>
      <sheetData sheetId="13262"/>
      <sheetData sheetId="13263"/>
      <sheetData sheetId="13264">
        <row r="9">
          <cell r="A9" t="str">
            <v>A</v>
          </cell>
        </row>
      </sheetData>
      <sheetData sheetId="13265">
        <row r="9">
          <cell r="A9" t="str">
            <v>A</v>
          </cell>
        </row>
      </sheetData>
      <sheetData sheetId="13266"/>
      <sheetData sheetId="13267">
        <row r="9">
          <cell r="A9" t="str">
            <v>A</v>
          </cell>
        </row>
      </sheetData>
      <sheetData sheetId="13268">
        <row r="9">
          <cell r="A9" t="str">
            <v>A</v>
          </cell>
        </row>
      </sheetData>
      <sheetData sheetId="13269">
        <row r="9">
          <cell r="A9" t="str">
            <v>A</v>
          </cell>
        </row>
      </sheetData>
      <sheetData sheetId="13270">
        <row r="9">
          <cell r="A9" t="str">
            <v>A</v>
          </cell>
        </row>
      </sheetData>
      <sheetData sheetId="13271"/>
      <sheetData sheetId="13272" refreshError="1"/>
      <sheetData sheetId="13273" refreshError="1"/>
      <sheetData sheetId="13274"/>
      <sheetData sheetId="13275"/>
      <sheetData sheetId="13276"/>
      <sheetData sheetId="13277">
        <row r="9">
          <cell r="A9" t="str">
            <v>A</v>
          </cell>
        </row>
      </sheetData>
      <sheetData sheetId="13278">
        <row r="9">
          <cell r="A9" t="str">
            <v>A</v>
          </cell>
        </row>
      </sheetData>
      <sheetData sheetId="13279">
        <row r="9">
          <cell r="A9" t="str">
            <v>A</v>
          </cell>
        </row>
      </sheetData>
      <sheetData sheetId="13280"/>
      <sheetData sheetId="13281"/>
      <sheetData sheetId="13282"/>
      <sheetData sheetId="13283"/>
      <sheetData sheetId="13284"/>
      <sheetData sheetId="13285">
        <row r="9">
          <cell r="A9" t="str">
            <v>A</v>
          </cell>
        </row>
      </sheetData>
      <sheetData sheetId="13286" refreshError="1"/>
      <sheetData sheetId="13287">
        <row r="9">
          <cell r="A9" t="str">
            <v>A</v>
          </cell>
        </row>
      </sheetData>
      <sheetData sheetId="13288">
        <row r="9">
          <cell r="A9" t="str">
            <v>A</v>
          </cell>
        </row>
      </sheetData>
      <sheetData sheetId="13289">
        <row r="9">
          <cell r="A9" t="str">
            <v>A</v>
          </cell>
        </row>
      </sheetData>
      <sheetData sheetId="13290"/>
      <sheetData sheetId="13291"/>
      <sheetData sheetId="13292"/>
      <sheetData sheetId="13293"/>
      <sheetData sheetId="13294"/>
      <sheetData sheetId="13295">
        <row r="9">
          <cell r="A9" t="str">
            <v>A</v>
          </cell>
        </row>
      </sheetData>
      <sheetData sheetId="13296">
        <row r="9">
          <cell r="A9" t="str">
            <v>A</v>
          </cell>
        </row>
      </sheetData>
      <sheetData sheetId="13297">
        <row r="9">
          <cell r="A9" t="str">
            <v>A</v>
          </cell>
        </row>
      </sheetData>
      <sheetData sheetId="13298">
        <row r="9">
          <cell r="A9" t="str">
            <v>A</v>
          </cell>
        </row>
      </sheetData>
      <sheetData sheetId="13299">
        <row r="9">
          <cell r="A9" t="str">
            <v>A</v>
          </cell>
        </row>
      </sheetData>
      <sheetData sheetId="13300" refreshError="1"/>
      <sheetData sheetId="13301" refreshError="1"/>
      <sheetData sheetId="13302" refreshError="1"/>
      <sheetData sheetId="13303" refreshError="1"/>
      <sheetData sheetId="13304" refreshError="1"/>
      <sheetData sheetId="13305">
        <row r="9">
          <cell r="A9" t="str">
            <v>A</v>
          </cell>
        </row>
      </sheetData>
      <sheetData sheetId="13306">
        <row r="9">
          <cell r="A9" t="str">
            <v>A</v>
          </cell>
        </row>
      </sheetData>
      <sheetData sheetId="13307">
        <row r="9">
          <cell r="A9" t="str">
            <v>A</v>
          </cell>
        </row>
      </sheetData>
      <sheetData sheetId="13308">
        <row r="9">
          <cell r="A9" t="str">
            <v>A</v>
          </cell>
        </row>
      </sheetData>
      <sheetData sheetId="13309">
        <row r="9">
          <cell r="A9" t="str">
            <v>A</v>
          </cell>
        </row>
      </sheetData>
      <sheetData sheetId="13310">
        <row r="9">
          <cell r="A9" t="str">
            <v>A</v>
          </cell>
        </row>
      </sheetData>
      <sheetData sheetId="13311">
        <row r="9">
          <cell r="A9" t="str">
            <v>A</v>
          </cell>
        </row>
      </sheetData>
      <sheetData sheetId="13312">
        <row r="9">
          <cell r="A9" t="str">
            <v>A</v>
          </cell>
        </row>
      </sheetData>
      <sheetData sheetId="13313">
        <row r="9">
          <cell r="A9" t="str">
            <v>A</v>
          </cell>
        </row>
      </sheetData>
      <sheetData sheetId="13314">
        <row r="9">
          <cell r="A9" t="str">
            <v>A</v>
          </cell>
        </row>
      </sheetData>
      <sheetData sheetId="13315">
        <row r="9">
          <cell r="A9" t="str">
            <v>A</v>
          </cell>
        </row>
      </sheetData>
      <sheetData sheetId="13316">
        <row r="9">
          <cell r="A9" t="str">
            <v>A</v>
          </cell>
        </row>
      </sheetData>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row r="9">
          <cell r="A9" t="str">
            <v>A</v>
          </cell>
        </row>
      </sheetData>
      <sheetData sheetId="13323">
        <row r="9">
          <cell r="A9" t="str">
            <v>A</v>
          </cell>
        </row>
      </sheetData>
      <sheetData sheetId="13324">
        <row r="9">
          <cell r="A9" t="str">
            <v>A</v>
          </cell>
        </row>
      </sheetData>
      <sheetData sheetId="13325">
        <row r="9">
          <cell r="A9" t="str">
            <v>A</v>
          </cell>
        </row>
      </sheetData>
      <sheetData sheetId="13326">
        <row r="9">
          <cell r="A9" t="str">
            <v>A</v>
          </cell>
        </row>
      </sheetData>
      <sheetData sheetId="13327">
        <row r="9">
          <cell r="A9" t="str">
            <v>A</v>
          </cell>
        </row>
      </sheetData>
      <sheetData sheetId="13328">
        <row r="9">
          <cell r="A9" t="str">
            <v>A</v>
          </cell>
        </row>
      </sheetData>
      <sheetData sheetId="13329">
        <row r="9">
          <cell r="A9" t="str">
            <v>A</v>
          </cell>
        </row>
      </sheetData>
      <sheetData sheetId="13330">
        <row r="9">
          <cell r="A9" t="str">
            <v>A</v>
          </cell>
        </row>
      </sheetData>
      <sheetData sheetId="13331">
        <row r="9">
          <cell r="A9" t="str">
            <v>A</v>
          </cell>
        </row>
      </sheetData>
      <sheetData sheetId="13332">
        <row r="9">
          <cell r="A9" t="str">
            <v>A</v>
          </cell>
        </row>
      </sheetData>
      <sheetData sheetId="13333">
        <row r="9">
          <cell r="A9" t="str">
            <v>A</v>
          </cell>
        </row>
      </sheetData>
      <sheetData sheetId="13334">
        <row r="9">
          <cell r="A9" t="str">
            <v>A</v>
          </cell>
        </row>
      </sheetData>
      <sheetData sheetId="13335">
        <row r="9">
          <cell r="A9" t="str">
            <v>A</v>
          </cell>
        </row>
      </sheetData>
      <sheetData sheetId="13336">
        <row r="9">
          <cell r="A9" t="str">
            <v>A</v>
          </cell>
        </row>
      </sheetData>
      <sheetData sheetId="13337">
        <row r="9">
          <cell r="A9" t="str">
            <v>A</v>
          </cell>
        </row>
      </sheetData>
      <sheetData sheetId="13338">
        <row r="9">
          <cell r="A9" t="str">
            <v>A</v>
          </cell>
        </row>
      </sheetData>
      <sheetData sheetId="13339">
        <row r="9">
          <cell r="A9" t="str">
            <v>A</v>
          </cell>
        </row>
      </sheetData>
      <sheetData sheetId="13340">
        <row r="9">
          <cell r="A9" t="str">
            <v>A</v>
          </cell>
        </row>
      </sheetData>
      <sheetData sheetId="13341">
        <row r="9">
          <cell r="A9" t="str">
            <v>A</v>
          </cell>
        </row>
      </sheetData>
      <sheetData sheetId="13342">
        <row r="9">
          <cell r="A9" t="str">
            <v>A</v>
          </cell>
        </row>
      </sheetData>
      <sheetData sheetId="13343">
        <row r="9">
          <cell r="A9" t="str">
            <v>A</v>
          </cell>
        </row>
      </sheetData>
      <sheetData sheetId="13344">
        <row r="9">
          <cell r="A9" t="str">
            <v>A</v>
          </cell>
        </row>
      </sheetData>
      <sheetData sheetId="13345">
        <row r="9">
          <cell r="A9" t="str">
            <v>A</v>
          </cell>
        </row>
      </sheetData>
      <sheetData sheetId="13346">
        <row r="9">
          <cell r="A9" t="str">
            <v>A</v>
          </cell>
        </row>
      </sheetData>
      <sheetData sheetId="13347">
        <row r="9">
          <cell r="A9" t="str">
            <v>A</v>
          </cell>
        </row>
      </sheetData>
      <sheetData sheetId="13348">
        <row r="9">
          <cell r="A9" t="str">
            <v>A</v>
          </cell>
        </row>
      </sheetData>
      <sheetData sheetId="13349">
        <row r="9">
          <cell r="A9" t="str">
            <v>A</v>
          </cell>
        </row>
      </sheetData>
      <sheetData sheetId="13350">
        <row r="9">
          <cell r="A9" t="str">
            <v>A</v>
          </cell>
        </row>
      </sheetData>
      <sheetData sheetId="13351"/>
      <sheetData sheetId="13352">
        <row r="9">
          <cell r="A9" t="str">
            <v>A</v>
          </cell>
        </row>
      </sheetData>
      <sheetData sheetId="13353"/>
      <sheetData sheetId="13354"/>
      <sheetData sheetId="13355"/>
      <sheetData sheetId="13356"/>
      <sheetData sheetId="13357"/>
      <sheetData sheetId="13358"/>
      <sheetData sheetId="13359"/>
      <sheetData sheetId="13360"/>
      <sheetData sheetId="13361">
        <row r="9">
          <cell r="A9" t="str">
            <v>A</v>
          </cell>
        </row>
      </sheetData>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refreshError="1"/>
      <sheetData sheetId="1338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sheetData sheetId="13391"/>
      <sheetData sheetId="13392"/>
      <sheetData sheetId="13393"/>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sheetData sheetId="13416"/>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refreshError="1"/>
      <sheetData sheetId="13454"/>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sheetData sheetId="13465"/>
      <sheetData sheetId="13466"/>
      <sheetData sheetId="13467"/>
      <sheetData sheetId="13468"/>
      <sheetData sheetId="13469"/>
      <sheetData sheetId="13470"/>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ow r="9">
          <cell r="A9" t="str">
            <v>A</v>
          </cell>
        </row>
      </sheetData>
      <sheetData sheetId="13991">
        <row r="9">
          <cell r="A9" t="str">
            <v>A</v>
          </cell>
        </row>
      </sheetData>
      <sheetData sheetId="13992">
        <row r="9">
          <cell r="A9" t="str">
            <v>A</v>
          </cell>
        </row>
      </sheetData>
      <sheetData sheetId="13993">
        <row r="9">
          <cell r="A9" t="str">
            <v>A</v>
          </cell>
        </row>
      </sheetData>
      <sheetData sheetId="13994">
        <row r="9">
          <cell r="A9" t="str">
            <v>A</v>
          </cell>
        </row>
      </sheetData>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ow r="9">
          <cell r="A9" t="str">
            <v>A</v>
          </cell>
        </row>
      </sheetData>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ow r="9">
          <cell r="A9" t="str">
            <v>A</v>
          </cell>
        </row>
      </sheetData>
      <sheetData sheetId="14087">
        <row r="9">
          <cell r="A9" t="str">
            <v>A</v>
          </cell>
        </row>
      </sheetData>
      <sheetData sheetId="14088"/>
      <sheetData sheetId="14089"/>
      <sheetData sheetId="14090"/>
      <sheetData sheetId="14091"/>
      <sheetData sheetId="14092"/>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sheetData sheetId="14098"/>
      <sheetData sheetId="14099"/>
      <sheetData sheetId="14100"/>
      <sheetData sheetId="14101"/>
      <sheetData sheetId="14102"/>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sheetData sheetId="14108"/>
      <sheetData sheetId="14109"/>
      <sheetData sheetId="14110"/>
      <sheetData sheetId="14111"/>
      <sheetData sheetId="14112"/>
      <sheetData sheetId="14113">
        <row r="9">
          <cell r="A9" t="str">
            <v>A</v>
          </cell>
        </row>
      </sheetData>
      <sheetData sheetId="14114">
        <row r="9">
          <cell r="A9" t="str">
            <v>A</v>
          </cell>
        </row>
      </sheetData>
      <sheetData sheetId="14115">
        <row r="9">
          <cell r="A9" t="str">
            <v>A</v>
          </cell>
        </row>
      </sheetData>
      <sheetData sheetId="14116">
        <row r="9">
          <cell r="A9" t="str">
            <v>A</v>
          </cell>
        </row>
      </sheetData>
      <sheetData sheetId="14117" refreshError="1"/>
      <sheetData sheetId="14118" refreshError="1"/>
      <sheetData sheetId="14119" refreshError="1"/>
      <sheetData sheetId="14120" refreshError="1"/>
      <sheetData sheetId="14121" refreshError="1"/>
      <sheetData sheetId="14122" refreshError="1"/>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efreshError="1"/>
      <sheetData sheetId="14166" refreshError="1"/>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ow r="9">
          <cell r="A9" t="str">
            <v>A</v>
          </cell>
        </row>
      </sheetData>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ow r="9">
          <cell r="A9" t="str">
            <v>A</v>
          </cell>
        </row>
      </sheetData>
      <sheetData sheetId="14294">
        <row r="9">
          <cell r="A9" t="str">
            <v>A</v>
          </cell>
        </row>
      </sheetData>
      <sheetData sheetId="14295"/>
      <sheetData sheetId="14296"/>
      <sheetData sheetId="14297"/>
      <sheetData sheetId="14298"/>
      <sheetData sheetId="14299"/>
      <sheetData sheetId="14300"/>
      <sheetData sheetId="14301"/>
      <sheetData sheetId="14302">
        <row r="9">
          <cell r="A9" t="str">
            <v>A</v>
          </cell>
        </row>
      </sheetData>
      <sheetData sheetId="14303">
        <row r="9">
          <cell r="A9" t="str">
            <v>A</v>
          </cell>
        </row>
      </sheetData>
      <sheetData sheetId="14304">
        <row r="9">
          <cell r="A9" t="str">
            <v>A</v>
          </cell>
        </row>
      </sheetData>
      <sheetData sheetId="14305"/>
      <sheetData sheetId="14306"/>
      <sheetData sheetId="14307"/>
      <sheetData sheetId="14308"/>
      <sheetData sheetId="14309"/>
      <sheetData sheetId="14310"/>
      <sheetData sheetId="14311"/>
      <sheetData sheetId="14312">
        <row r="9">
          <cell r="A9" t="str">
            <v>A</v>
          </cell>
        </row>
      </sheetData>
      <sheetData sheetId="14313">
        <row r="9">
          <cell r="A9" t="str">
            <v>A</v>
          </cell>
        </row>
      </sheetData>
      <sheetData sheetId="14314">
        <row r="9">
          <cell r="A9" t="str">
            <v>A</v>
          </cell>
        </row>
      </sheetData>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ow r="9">
          <cell r="A9" t="str">
            <v>A</v>
          </cell>
        </row>
      </sheetData>
      <sheetData sheetId="14323">
        <row r="9">
          <cell r="A9" t="str">
            <v>A</v>
          </cell>
        </row>
      </sheetData>
      <sheetData sheetId="14324">
        <row r="9">
          <cell r="A9" t="str">
            <v>A</v>
          </cell>
        </row>
      </sheetData>
      <sheetData sheetId="14325" refreshError="1"/>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row r="9">
          <cell r="A9" t="str">
            <v>A</v>
          </cell>
        </row>
      </sheetData>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ow r="9">
          <cell r="A9" t="str">
            <v>A</v>
          </cell>
        </row>
      </sheetData>
      <sheetData sheetId="14422" refreshError="1"/>
      <sheetData sheetId="14423" refreshError="1"/>
      <sheetData sheetId="14424" refreshError="1"/>
      <sheetData sheetId="14425">
        <row r="9">
          <cell r="A9" t="str">
            <v>A</v>
          </cell>
        </row>
      </sheetData>
      <sheetData sheetId="14426">
        <row r="9">
          <cell r="A9" t="str">
            <v>A</v>
          </cell>
        </row>
      </sheetData>
      <sheetData sheetId="14427">
        <row r="9">
          <cell r="A9" t="str">
            <v>A</v>
          </cell>
        </row>
      </sheetData>
      <sheetData sheetId="14428"/>
      <sheetData sheetId="14429">
        <row r="9">
          <cell r="A9" t="str">
            <v>A</v>
          </cell>
        </row>
      </sheetData>
      <sheetData sheetId="14430">
        <row r="9">
          <cell r="A9" t="str">
            <v>A</v>
          </cell>
        </row>
      </sheetData>
      <sheetData sheetId="14431">
        <row r="9">
          <cell r="A9" t="str">
            <v>A</v>
          </cell>
        </row>
      </sheetData>
      <sheetData sheetId="14432"/>
      <sheetData sheetId="14433"/>
      <sheetData sheetId="14434">
        <row r="9">
          <cell r="A9" t="str">
            <v>A</v>
          </cell>
        </row>
      </sheetData>
      <sheetData sheetId="14435"/>
      <sheetData sheetId="14436"/>
      <sheetData sheetId="14437"/>
      <sheetData sheetId="14438" refreshError="1"/>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refreshError="1"/>
      <sheetData sheetId="14453"/>
      <sheetData sheetId="14454"/>
      <sheetData sheetId="14455"/>
      <sheetData sheetId="14456"/>
      <sheetData sheetId="14457"/>
      <sheetData sheetId="14458"/>
      <sheetData sheetId="14459"/>
      <sheetData sheetId="14460"/>
      <sheetData sheetId="1446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row r="9">
          <cell r="A9" t="str">
            <v>A</v>
          </cell>
        </row>
      </sheetData>
      <sheetData sheetId="14521">
        <row r="9">
          <cell r="A9" t="str">
            <v>A</v>
          </cell>
        </row>
      </sheetData>
      <sheetData sheetId="14522">
        <row r="9">
          <cell r="A9" t="str">
            <v>A</v>
          </cell>
        </row>
      </sheetData>
      <sheetData sheetId="14523">
        <row r="9">
          <cell r="A9" t="str">
            <v>A</v>
          </cell>
        </row>
      </sheetData>
      <sheetData sheetId="14524">
        <row r="9">
          <cell r="A9" t="str">
            <v>A</v>
          </cell>
        </row>
      </sheetData>
      <sheetData sheetId="14525">
        <row r="9">
          <cell r="A9" t="str">
            <v>A</v>
          </cell>
        </row>
      </sheetData>
      <sheetData sheetId="14526">
        <row r="9">
          <cell r="A9" t="str">
            <v>A</v>
          </cell>
        </row>
      </sheetData>
      <sheetData sheetId="14527">
        <row r="9">
          <cell r="A9" t="str">
            <v>A</v>
          </cell>
        </row>
      </sheetData>
      <sheetData sheetId="14528">
        <row r="9">
          <cell r="A9" t="str">
            <v>A</v>
          </cell>
        </row>
      </sheetData>
      <sheetData sheetId="14529">
        <row r="9">
          <cell r="A9" t="str">
            <v>A</v>
          </cell>
        </row>
      </sheetData>
      <sheetData sheetId="14530">
        <row r="9">
          <cell r="A9" t="str">
            <v>A</v>
          </cell>
        </row>
      </sheetData>
      <sheetData sheetId="14531">
        <row r="9">
          <cell r="A9" t="str">
            <v>A</v>
          </cell>
        </row>
      </sheetData>
      <sheetData sheetId="14532">
        <row r="9">
          <cell r="A9" t="str">
            <v>A</v>
          </cell>
        </row>
      </sheetData>
      <sheetData sheetId="14533">
        <row r="9">
          <cell r="A9" t="str">
            <v>A</v>
          </cell>
        </row>
      </sheetData>
      <sheetData sheetId="14534">
        <row r="9">
          <cell r="A9" t="str">
            <v>A</v>
          </cell>
        </row>
      </sheetData>
      <sheetData sheetId="14535">
        <row r="9">
          <cell r="A9" t="str">
            <v>A</v>
          </cell>
        </row>
      </sheetData>
      <sheetData sheetId="14536">
        <row r="9">
          <cell r="A9" t="str">
            <v>A</v>
          </cell>
        </row>
      </sheetData>
      <sheetData sheetId="14537">
        <row r="9">
          <cell r="A9" t="str">
            <v>A</v>
          </cell>
        </row>
      </sheetData>
      <sheetData sheetId="14538">
        <row r="9">
          <cell r="A9" t="str">
            <v>A</v>
          </cell>
        </row>
      </sheetData>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ow r="9">
          <cell r="A9" t="str">
            <v>A</v>
          </cell>
        </row>
      </sheetData>
      <sheetData sheetId="14544">
        <row r="9">
          <cell r="A9" t="str">
            <v>A</v>
          </cell>
        </row>
      </sheetData>
      <sheetData sheetId="14545">
        <row r="9">
          <cell r="A9" t="str">
            <v>A</v>
          </cell>
        </row>
      </sheetData>
      <sheetData sheetId="14546">
        <row r="9">
          <cell r="A9" t="str">
            <v>A</v>
          </cell>
        </row>
      </sheetData>
      <sheetData sheetId="14547">
        <row r="9">
          <cell r="A9" t="str">
            <v>A</v>
          </cell>
        </row>
      </sheetData>
      <sheetData sheetId="14548">
        <row r="9">
          <cell r="A9" t="str">
            <v>A</v>
          </cell>
        </row>
      </sheetData>
      <sheetData sheetId="14549">
        <row r="9">
          <cell r="A9" t="str">
            <v>A</v>
          </cell>
        </row>
      </sheetData>
      <sheetData sheetId="14550">
        <row r="9">
          <cell r="A9" t="str">
            <v>A</v>
          </cell>
        </row>
      </sheetData>
      <sheetData sheetId="14551">
        <row r="9">
          <cell r="A9" t="str">
            <v>A</v>
          </cell>
        </row>
      </sheetData>
      <sheetData sheetId="14552"/>
      <sheetData sheetId="14553"/>
      <sheetData sheetId="14554"/>
      <sheetData sheetId="14555"/>
      <sheetData sheetId="14556">
        <row r="9">
          <cell r="A9" t="str">
            <v>A</v>
          </cell>
        </row>
      </sheetData>
      <sheetData sheetId="14557"/>
      <sheetData sheetId="14558">
        <row r="9">
          <cell r="A9" t="str">
            <v>A</v>
          </cell>
        </row>
      </sheetData>
      <sheetData sheetId="14559">
        <row r="9">
          <cell r="A9" t="str">
            <v>A</v>
          </cell>
        </row>
      </sheetData>
      <sheetData sheetId="14560">
        <row r="9">
          <cell r="A9" t="str">
            <v>A</v>
          </cell>
        </row>
      </sheetData>
      <sheetData sheetId="14561">
        <row r="9">
          <cell r="A9" t="str">
            <v>A</v>
          </cell>
        </row>
      </sheetData>
      <sheetData sheetId="14562"/>
      <sheetData sheetId="14563"/>
      <sheetData sheetId="14564"/>
      <sheetData sheetId="14565"/>
      <sheetData sheetId="14566">
        <row r="9">
          <cell r="A9" t="str">
            <v>A</v>
          </cell>
        </row>
      </sheetData>
      <sheetData sheetId="14567"/>
      <sheetData sheetId="14568">
        <row r="9">
          <cell r="A9" t="str">
            <v>A</v>
          </cell>
        </row>
      </sheetData>
      <sheetData sheetId="14569">
        <row r="9">
          <cell r="A9" t="str">
            <v>A</v>
          </cell>
        </row>
      </sheetData>
      <sheetData sheetId="14570">
        <row r="9">
          <cell r="A9" t="str">
            <v>A</v>
          </cell>
        </row>
      </sheetData>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refreshError="1"/>
      <sheetData sheetId="14585" refreshError="1"/>
      <sheetData sheetId="14586" refreshError="1"/>
      <sheetData sheetId="14587" refreshError="1"/>
      <sheetData sheetId="14588"/>
      <sheetData sheetId="14589" refreshError="1"/>
      <sheetData sheetId="14590"/>
      <sheetData sheetId="14591"/>
      <sheetData sheetId="14592"/>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row r="9">
          <cell r="A9" t="str">
            <v>A</v>
          </cell>
        </row>
      </sheetData>
      <sheetData sheetId="14808">
        <row r="9">
          <cell r="A9" t="str">
            <v>A</v>
          </cell>
        </row>
      </sheetData>
      <sheetData sheetId="14809">
        <row r="9">
          <cell r="A9" t="str">
            <v>A</v>
          </cell>
        </row>
      </sheetData>
      <sheetData sheetId="14810">
        <row r="9">
          <cell r="A9" t="str">
            <v>A</v>
          </cell>
        </row>
      </sheetData>
      <sheetData sheetId="14811">
        <row r="9">
          <cell r="A9" t="str">
            <v>A</v>
          </cell>
        </row>
      </sheetData>
      <sheetData sheetId="14812">
        <row r="9">
          <cell r="A9" t="str">
            <v>A</v>
          </cell>
        </row>
      </sheetData>
      <sheetData sheetId="14813"/>
      <sheetData sheetId="14814"/>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row r="9">
          <cell r="A9" t="str">
            <v>A</v>
          </cell>
        </row>
      </sheetData>
      <sheetData sheetId="14833">
        <row r="9">
          <cell r="A9" t="str">
            <v>A</v>
          </cell>
        </row>
      </sheetData>
      <sheetData sheetId="14834"/>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sheetData sheetId="14866">
        <row r="9">
          <cell r="A9" t="str">
            <v>A</v>
          </cell>
        </row>
      </sheetData>
      <sheetData sheetId="14867">
        <row r="9">
          <cell r="A9" t="str">
            <v>A</v>
          </cell>
        </row>
      </sheetData>
      <sheetData sheetId="14868"/>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sheetData sheetId="14880"/>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row r="9">
          <cell r="A9" t="str">
            <v>A</v>
          </cell>
        </row>
      </sheetData>
      <sheetData sheetId="14922"/>
      <sheetData sheetId="14923"/>
      <sheetData sheetId="14924"/>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row r="9">
          <cell r="A9" t="str">
            <v>A</v>
          </cell>
        </row>
      </sheetData>
      <sheetData sheetId="14932">
        <row r="9">
          <cell r="A9" t="str">
            <v>A</v>
          </cell>
        </row>
      </sheetData>
      <sheetData sheetId="14933"/>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row r="9">
          <cell r="A9" t="str">
            <v>A</v>
          </cell>
        </row>
      </sheetData>
      <sheetData sheetId="14941">
        <row r="9">
          <cell r="A9" t="str">
            <v>A</v>
          </cell>
        </row>
      </sheetData>
      <sheetData sheetId="14942"/>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row r="9">
          <cell r="A9" t="str">
            <v>A</v>
          </cell>
        </row>
      </sheetData>
      <sheetData sheetId="14954">
        <row r="9">
          <cell r="A9" t="str">
            <v>A</v>
          </cell>
        </row>
      </sheetData>
      <sheetData sheetId="14955">
        <row r="9">
          <cell r="A9" t="str">
            <v>A</v>
          </cell>
        </row>
      </sheetData>
      <sheetData sheetId="14956">
        <row r="9">
          <cell r="A9" t="str">
            <v>A</v>
          </cell>
        </row>
      </sheetData>
      <sheetData sheetId="14957">
        <row r="9">
          <cell r="A9" t="str">
            <v>A</v>
          </cell>
        </row>
      </sheetData>
      <sheetData sheetId="14958">
        <row r="9">
          <cell r="A9" t="str">
            <v>A</v>
          </cell>
        </row>
      </sheetData>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row r="9">
          <cell r="A9" t="str">
            <v>A</v>
          </cell>
        </row>
      </sheetData>
      <sheetData sheetId="14973">
        <row r="9">
          <cell r="A9" t="str">
            <v>A</v>
          </cell>
        </row>
      </sheetData>
      <sheetData sheetId="14974"/>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row r="9">
          <cell r="A9" t="str">
            <v>A</v>
          </cell>
        </row>
      </sheetData>
      <sheetData sheetId="15015">
        <row r="9">
          <cell r="A9" t="str">
            <v>A</v>
          </cell>
        </row>
      </sheetData>
      <sheetData sheetId="15016"/>
      <sheetData sheetId="15017"/>
      <sheetData sheetId="15018"/>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row r="9">
          <cell r="A9" t="str">
            <v>A</v>
          </cell>
        </row>
      </sheetData>
      <sheetData sheetId="15026">
        <row r="9">
          <cell r="A9" t="str">
            <v>A</v>
          </cell>
        </row>
      </sheetData>
      <sheetData sheetId="15027"/>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row r="9">
          <cell r="A9" t="str">
            <v>A</v>
          </cell>
        </row>
      </sheetData>
      <sheetData sheetId="15035">
        <row r="9">
          <cell r="A9" t="str">
            <v>A</v>
          </cell>
        </row>
      </sheetData>
      <sheetData sheetId="15036"/>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sheetData sheetId="15474"/>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sheetData sheetId="15509"/>
      <sheetData sheetId="15510"/>
      <sheetData sheetId="15511"/>
      <sheetData sheetId="15512"/>
      <sheetData sheetId="15513"/>
      <sheetData sheetId="15514"/>
      <sheetData sheetId="15515"/>
      <sheetData sheetId="15516"/>
      <sheetData sheetId="15517"/>
      <sheetData sheetId="15518"/>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sheetData sheetId="15607"/>
      <sheetData sheetId="15608"/>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sheetData sheetId="15629">
        <row r="9">
          <cell r="A9" t="str">
            <v>A</v>
          </cell>
        </row>
      </sheetData>
      <sheetData sheetId="15630">
        <row r="9">
          <cell r="A9" t="str">
            <v>A</v>
          </cell>
        </row>
      </sheetData>
      <sheetData sheetId="15631"/>
      <sheetData sheetId="15632"/>
      <sheetData sheetId="15633"/>
      <sheetData sheetId="15634"/>
      <sheetData sheetId="15635"/>
      <sheetData sheetId="15636"/>
      <sheetData sheetId="15637">
        <row r="9">
          <cell r="A9" t="str">
            <v>A</v>
          </cell>
        </row>
      </sheetData>
      <sheetData sheetId="15638"/>
      <sheetData sheetId="15639"/>
      <sheetData sheetId="15640"/>
      <sheetData sheetId="15641"/>
      <sheetData sheetId="15642"/>
      <sheetData sheetId="15643"/>
      <sheetData sheetId="15644"/>
      <sheetData sheetId="15645"/>
      <sheetData sheetId="15646"/>
      <sheetData sheetId="15647"/>
      <sheetData sheetId="15648"/>
      <sheetData sheetId="15649"/>
      <sheetData sheetId="15650"/>
      <sheetData sheetId="15651"/>
      <sheetData sheetId="15652"/>
      <sheetData sheetId="15653"/>
      <sheetData sheetId="15654"/>
      <sheetData sheetId="15655"/>
      <sheetData sheetId="15656"/>
      <sheetData sheetId="15657"/>
      <sheetData sheetId="15658"/>
      <sheetData sheetId="15659"/>
      <sheetData sheetId="15660" refreshError="1"/>
      <sheetData sheetId="15661"/>
      <sheetData sheetId="15662"/>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sheetData sheetId="15716"/>
      <sheetData sheetId="15717"/>
      <sheetData sheetId="15718"/>
      <sheetData sheetId="15719"/>
      <sheetData sheetId="15720"/>
      <sheetData sheetId="15721"/>
      <sheetData sheetId="15722"/>
      <sheetData sheetId="15723"/>
      <sheetData sheetId="15724" refreshError="1"/>
      <sheetData sheetId="15725" refreshError="1"/>
      <sheetData sheetId="15726"/>
      <sheetData sheetId="15727"/>
      <sheetData sheetId="15728"/>
      <sheetData sheetId="15729"/>
      <sheetData sheetId="15730"/>
      <sheetData sheetId="15731"/>
      <sheetData sheetId="15732"/>
      <sheetData sheetId="15733"/>
      <sheetData sheetId="15734"/>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ow r="9">
          <cell r="A9" t="str">
            <v>A</v>
          </cell>
        </row>
      </sheetData>
      <sheetData sheetId="15759">
        <row r="9">
          <cell r="A9" t="str">
            <v>A</v>
          </cell>
        </row>
      </sheetData>
      <sheetData sheetId="15760"/>
      <sheetData sheetId="15761"/>
      <sheetData sheetId="15762"/>
      <sheetData sheetId="15763"/>
      <sheetData sheetId="15764">
        <row r="9">
          <cell r="A9" t="str">
            <v>A</v>
          </cell>
        </row>
      </sheetData>
      <sheetData sheetId="15765" refreshError="1"/>
      <sheetData sheetId="15766" refreshError="1"/>
      <sheetData sheetId="15767" refreshError="1"/>
      <sheetData sheetId="15768" refreshError="1"/>
      <sheetData sheetId="15769">
        <row r="9">
          <cell r="A9" t="str">
            <v>A</v>
          </cell>
        </row>
      </sheetData>
      <sheetData sheetId="15770">
        <row r="9">
          <cell r="A9" t="str">
            <v>A</v>
          </cell>
        </row>
      </sheetData>
      <sheetData sheetId="15771" refreshError="1"/>
      <sheetData sheetId="15772" refreshError="1"/>
      <sheetData sheetId="15773" refreshError="1"/>
      <sheetData sheetId="15774" refreshError="1"/>
      <sheetData sheetId="15775">
        <row r="9">
          <cell r="A9" t="str">
            <v>A</v>
          </cell>
        </row>
      </sheetData>
      <sheetData sheetId="15776">
        <row r="9">
          <cell r="A9" t="str">
            <v>A</v>
          </cell>
        </row>
      </sheetData>
      <sheetData sheetId="15777">
        <row r="9">
          <cell r="A9" t="str">
            <v>A</v>
          </cell>
        </row>
      </sheetData>
      <sheetData sheetId="15778"/>
      <sheetData sheetId="15779"/>
      <sheetData sheetId="15780"/>
      <sheetData sheetId="15781"/>
      <sheetData sheetId="15782"/>
      <sheetData sheetId="15783"/>
      <sheetData sheetId="15784"/>
      <sheetData sheetId="15785">
        <row r="9">
          <cell r="A9" t="str">
            <v>A</v>
          </cell>
        </row>
      </sheetData>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refreshError="1"/>
      <sheetData sheetId="15811" refreshError="1"/>
      <sheetData sheetId="15812">
        <row r="9">
          <cell r="A9" t="str">
            <v>A</v>
          </cell>
        </row>
      </sheetData>
      <sheetData sheetId="15813" refreshError="1"/>
      <sheetData sheetId="15814" refreshError="1"/>
      <sheetData sheetId="15815" refreshError="1"/>
      <sheetData sheetId="15816" refreshError="1"/>
      <sheetData sheetId="15817"/>
      <sheetData sheetId="15818" refreshError="1"/>
      <sheetData sheetId="15819" refreshError="1"/>
      <sheetData sheetId="15820" refreshError="1"/>
      <sheetData sheetId="15821" refreshError="1"/>
      <sheetData sheetId="15822" refreshError="1"/>
      <sheetData sheetId="15823">
        <row r="9">
          <cell r="A9" t="str">
            <v>A</v>
          </cell>
        </row>
      </sheetData>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ow r="9">
          <cell r="A9" t="str">
            <v>A</v>
          </cell>
        </row>
      </sheetData>
      <sheetData sheetId="15835" refreshError="1"/>
      <sheetData sheetId="15836" refreshError="1"/>
      <sheetData sheetId="15837" refreshError="1"/>
      <sheetData sheetId="15838" refreshError="1"/>
      <sheetData sheetId="15839" refreshError="1"/>
      <sheetData sheetId="15840"/>
      <sheetData sheetId="15841">
        <row r="9">
          <cell r="A9" t="str">
            <v>A</v>
          </cell>
        </row>
      </sheetData>
      <sheetData sheetId="15842" refreshError="1"/>
      <sheetData sheetId="15843">
        <row r="9">
          <cell r="A9" t="str">
            <v>A</v>
          </cell>
        </row>
      </sheetData>
      <sheetData sheetId="15844"/>
      <sheetData sheetId="15845"/>
      <sheetData sheetId="15846"/>
      <sheetData sheetId="15847"/>
      <sheetData sheetId="15848"/>
      <sheetData sheetId="15849"/>
      <sheetData sheetId="15850" refreshError="1"/>
      <sheetData sheetId="15851">
        <row r="9">
          <cell r="A9" t="str">
            <v>A</v>
          </cell>
        </row>
      </sheetData>
      <sheetData sheetId="15852"/>
      <sheetData sheetId="15853">
        <row r="9">
          <cell r="A9" t="str">
            <v>A</v>
          </cell>
        </row>
      </sheetData>
      <sheetData sheetId="15854"/>
      <sheetData sheetId="15855"/>
      <sheetData sheetId="15856"/>
      <sheetData sheetId="15857"/>
      <sheetData sheetId="15858"/>
      <sheetData sheetId="15859"/>
      <sheetData sheetId="15860"/>
      <sheetData sheetId="15861" refreshError="1"/>
      <sheetData sheetId="15862"/>
      <sheetData sheetId="15863">
        <row r="9">
          <cell r="A9" t="str">
            <v>A</v>
          </cell>
        </row>
      </sheetData>
      <sheetData sheetId="15864">
        <row r="9">
          <cell r="A9" t="str">
            <v>A</v>
          </cell>
        </row>
      </sheetData>
      <sheetData sheetId="15865"/>
      <sheetData sheetId="15866"/>
      <sheetData sheetId="15867" refreshError="1"/>
      <sheetData sheetId="15868" refreshError="1"/>
      <sheetData sheetId="15869" refreshError="1"/>
      <sheetData sheetId="15870" refreshError="1"/>
      <sheetData sheetId="15871" refreshError="1"/>
      <sheetData sheetId="15872" refreshError="1"/>
      <sheetData sheetId="15873"/>
      <sheetData sheetId="15874">
        <row r="9">
          <cell r="A9" t="str">
            <v>A</v>
          </cell>
        </row>
      </sheetData>
      <sheetData sheetId="15875">
        <row r="9">
          <cell r="A9" t="str">
            <v>A</v>
          </cell>
        </row>
      </sheetData>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ow r="9">
          <cell r="A9" t="str">
            <v>A</v>
          </cell>
        </row>
      </sheetData>
      <sheetData sheetId="15884" refreshError="1"/>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sheetData sheetId="15906">
        <row r="9">
          <cell r="A9" t="str">
            <v>A</v>
          </cell>
        </row>
      </sheetData>
      <sheetData sheetId="15907">
        <row r="9">
          <cell r="A9" t="str">
            <v>A</v>
          </cell>
        </row>
      </sheetData>
      <sheetData sheetId="15908">
        <row r="9">
          <cell r="A9" t="str">
            <v>A</v>
          </cell>
        </row>
      </sheetData>
      <sheetData sheetId="15909"/>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efreshError="1"/>
      <sheetData sheetId="15919">
        <row r="9">
          <cell r="A9" t="str">
            <v>A</v>
          </cell>
        </row>
      </sheetData>
      <sheetData sheetId="15920">
        <row r="9">
          <cell r="A9" t="str">
            <v>A</v>
          </cell>
        </row>
      </sheetData>
      <sheetData sheetId="15921">
        <row r="9">
          <cell r="A9" t="str">
            <v>A</v>
          </cell>
        </row>
      </sheetData>
      <sheetData sheetId="15922"/>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sheetData sheetId="15935" refreshError="1"/>
      <sheetData sheetId="15936"/>
      <sheetData sheetId="15937"/>
      <sheetData sheetId="15938"/>
      <sheetData sheetId="15939"/>
      <sheetData sheetId="15940">
        <row r="9">
          <cell r="A9" t="str">
            <v>A</v>
          </cell>
        </row>
      </sheetData>
      <sheetData sheetId="15941"/>
      <sheetData sheetId="15942"/>
      <sheetData sheetId="15943"/>
      <sheetData sheetId="15944">
        <row r="9">
          <cell r="A9" t="str">
            <v>A</v>
          </cell>
        </row>
      </sheetData>
      <sheetData sheetId="15945"/>
      <sheetData sheetId="15946"/>
      <sheetData sheetId="15947"/>
      <sheetData sheetId="15948"/>
      <sheetData sheetId="15949"/>
      <sheetData sheetId="15950"/>
      <sheetData sheetId="15951"/>
      <sheetData sheetId="15952">
        <row r="9">
          <cell r="A9" t="str">
            <v>A</v>
          </cell>
        </row>
      </sheetData>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refreshError="1"/>
      <sheetData sheetId="15973" refreshError="1"/>
      <sheetData sheetId="15974" refreshError="1"/>
      <sheetData sheetId="15975" refreshError="1"/>
      <sheetData sheetId="15976" refreshError="1"/>
      <sheetData sheetId="15977" refreshError="1"/>
      <sheetData sheetId="15978"/>
      <sheetData sheetId="15979" refreshError="1"/>
      <sheetData sheetId="15980" refreshError="1"/>
      <sheetData sheetId="15981" refreshError="1"/>
      <sheetData sheetId="15982"/>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ow r="9">
          <cell r="A9" t="str">
            <v>A</v>
          </cell>
        </row>
      </sheetData>
      <sheetData sheetId="17201">
        <row r="9">
          <cell r="A9" t="str">
            <v>A</v>
          </cell>
        </row>
      </sheetData>
      <sheetData sheetId="17202">
        <row r="9">
          <cell r="A9" t="str">
            <v>A</v>
          </cell>
        </row>
      </sheetData>
      <sheetData sheetId="17203">
        <row r="9">
          <cell r="A9" t="str">
            <v>A</v>
          </cell>
        </row>
      </sheetData>
      <sheetData sheetId="17204">
        <row r="9">
          <cell r="A9" t="str">
            <v>A</v>
          </cell>
        </row>
      </sheetData>
      <sheetData sheetId="17205">
        <row r="9">
          <cell r="A9" t="str">
            <v>A</v>
          </cell>
        </row>
      </sheetData>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ow r="9">
          <cell r="A9" t="str">
            <v>A</v>
          </cell>
        </row>
      </sheetData>
      <sheetData sheetId="17237">
        <row r="9">
          <cell r="A9" t="str">
            <v>A</v>
          </cell>
        </row>
      </sheetData>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sheetData sheetId="17443"/>
      <sheetData sheetId="17444"/>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sheetData sheetId="17450"/>
      <sheetData sheetId="17451">
        <row r="9">
          <cell r="A9" t="str">
            <v>A</v>
          </cell>
        </row>
      </sheetData>
      <sheetData sheetId="17452"/>
      <sheetData sheetId="17453"/>
      <sheetData sheetId="17454"/>
      <sheetData sheetId="17455"/>
      <sheetData sheetId="17456"/>
      <sheetData sheetId="17457"/>
      <sheetData sheetId="17458"/>
      <sheetData sheetId="17459"/>
      <sheetData sheetId="17460"/>
      <sheetData sheetId="17461"/>
      <sheetData sheetId="17462"/>
      <sheetData sheetId="17463">
        <row r="9">
          <cell r="A9" t="str">
            <v>A</v>
          </cell>
        </row>
      </sheetData>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refreshError="1"/>
      <sheetData sheetId="17481" refreshError="1"/>
      <sheetData sheetId="17482" refreshError="1"/>
      <sheetData sheetId="17483"/>
      <sheetData sheetId="17484"/>
      <sheetData sheetId="17485"/>
      <sheetData sheetId="17486"/>
      <sheetData sheetId="17487" refreshError="1"/>
      <sheetData sheetId="17488" refreshError="1"/>
      <sheetData sheetId="17489"/>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ow r="9">
          <cell r="A9" t="str">
            <v>A</v>
          </cell>
        </row>
      </sheetData>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sheetData sheetId="17546" refreshError="1"/>
      <sheetData sheetId="17547" refreshError="1"/>
      <sheetData sheetId="17548">
        <row r="9">
          <cell r="A9" t="str">
            <v>A</v>
          </cell>
        </row>
      </sheetData>
      <sheetData sheetId="17549"/>
      <sheetData sheetId="17550" refreshError="1"/>
      <sheetData sheetId="17551" refreshError="1"/>
      <sheetData sheetId="17552" refreshError="1"/>
      <sheetData sheetId="17553"/>
      <sheetData sheetId="17554" refreshError="1"/>
      <sheetData sheetId="17555"/>
      <sheetData sheetId="17556"/>
      <sheetData sheetId="17557" refreshError="1"/>
      <sheetData sheetId="17558"/>
      <sheetData sheetId="17559"/>
      <sheetData sheetId="17560"/>
      <sheetData sheetId="17561"/>
      <sheetData sheetId="17562"/>
      <sheetData sheetId="17563"/>
      <sheetData sheetId="17564"/>
      <sheetData sheetId="17565"/>
      <sheetData sheetId="17566"/>
      <sheetData sheetId="17567">
        <row r="9">
          <cell r="A9" t="str">
            <v>A</v>
          </cell>
        </row>
      </sheetData>
      <sheetData sheetId="17568" refreshError="1"/>
      <sheetData sheetId="17569" refreshError="1"/>
      <sheetData sheetId="17570" refreshError="1"/>
      <sheetData sheetId="17571" refreshError="1"/>
      <sheetData sheetId="17572" refreshError="1"/>
      <sheetData sheetId="17573" refreshError="1"/>
      <sheetData sheetId="17574"/>
      <sheetData sheetId="17575" refreshError="1"/>
      <sheetData sheetId="17576" refreshError="1"/>
      <sheetData sheetId="17577" refreshError="1"/>
      <sheetData sheetId="17578" refreshError="1"/>
      <sheetData sheetId="17579" refreshError="1"/>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efreshError="1"/>
      <sheetData sheetId="17585"/>
      <sheetData sheetId="17586"/>
      <sheetData sheetId="17587" refreshError="1"/>
      <sheetData sheetId="17588" refreshError="1"/>
      <sheetData sheetId="17589" refreshError="1"/>
      <sheetData sheetId="17590" refreshError="1"/>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efreshError="1"/>
      <sheetData sheetId="17599" refreshError="1"/>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sheetData sheetId="17645">
        <row r="9">
          <cell r="A9" t="str">
            <v>A</v>
          </cell>
        </row>
      </sheetData>
      <sheetData sheetId="17646"/>
      <sheetData sheetId="17647">
        <row r="9">
          <cell r="A9" t="str">
            <v>A</v>
          </cell>
        </row>
      </sheetData>
      <sheetData sheetId="17648">
        <row r="9">
          <cell r="A9" t="str">
            <v>A</v>
          </cell>
        </row>
      </sheetData>
      <sheetData sheetId="17649">
        <row r="9">
          <cell r="A9" t="str">
            <v>A</v>
          </cell>
        </row>
      </sheetData>
      <sheetData sheetId="17650"/>
      <sheetData sheetId="17651"/>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sheetData sheetId="17658">
        <row r="9">
          <cell r="A9" t="str">
            <v>A</v>
          </cell>
        </row>
      </sheetData>
      <sheetData sheetId="17659"/>
      <sheetData sheetId="17660">
        <row r="9">
          <cell r="A9" t="str">
            <v>A</v>
          </cell>
        </row>
      </sheetData>
      <sheetData sheetId="17661">
        <row r="9">
          <cell r="A9" t="str">
            <v>A</v>
          </cell>
        </row>
      </sheetData>
      <sheetData sheetId="17662"/>
      <sheetData sheetId="17663"/>
      <sheetData sheetId="17664"/>
      <sheetData sheetId="17665">
        <row r="9">
          <cell r="A9" t="str">
            <v>A</v>
          </cell>
        </row>
      </sheetData>
      <sheetData sheetId="17666">
        <row r="9">
          <cell r="A9" t="str">
            <v>A</v>
          </cell>
        </row>
      </sheetData>
      <sheetData sheetId="17667"/>
      <sheetData sheetId="17668">
        <row r="9">
          <cell r="A9" t="str">
            <v>A</v>
          </cell>
        </row>
      </sheetData>
      <sheetData sheetId="17669">
        <row r="9">
          <cell r="A9" t="str">
            <v>A</v>
          </cell>
        </row>
      </sheetData>
      <sheetData sheetId="17670" refreshError="1"/>
      <sheetData sheetId="17671"/>
      <sheetData sheetId="17672" refreshError="1"/>
      <sheetData sheetId="17673"/>
      <sheetData sheetId="17674">
        <row r="9">
          <cell r="A9" t="str">
            <v>A</v>
          </cell>
        </row>
      </sheetData>
      <sheetData sheetId="17675"/>
      <sheetData sheetId="17676" refreshError="1"/>
      <sheetData sheetId="17677" refreshError="1"/>
      <sheetData sheetId="17678">
        <row r="9">
          <cell r="A9" t="str">
            <v>A</v>
          </cell>
        </row>
      </sheetData>
      <sheetData sheetId="17679">
        <row r="9">
          <cell r="A9" t="str">
            <v>A</v>
          </cell>
        </row>
      </sheetData>
      <sheetData sheetId="17680"/>
      <sheetData sheetId="17681"/>
      <sheetData sheetId="17682"/>
      <sheetData sheetId="17683"/>
      <sheetData sheetId="17684"/>
      <sheetData sheetId="17685"/>
      <sheetData sheetId="17686"/>
      <sheetData sheetId="17687">
        <row r="9">
          <cell r="A9" t="str">
            <v>A</v>
          </cell>
        </row>
      </sheetData>
      <sheetData sheetId="17688" refreshError="1"/>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efreshError="1"/>
      <sheetData sheetId="17694"/>
      <sheetData sheetId="17695"/>
      <sheetData sheetId="17696" refreshError="1"/>
      <sheetData sheetId="17697" refreshError="1"/>
      <sheetData sheetId="17698" refreshError="1"/>
      <sheetData sheetId="17699" refreshError="1"/>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efreshError="1"/>
      <sheetData sheetId="17708" refreshError="1"/>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sheetData sheetId="17765"/>
      <sheetData sheetId="17766"/>
      <sheetData sheetId="17767"/>
      <sheetData sheetId="17768"/>
      <sheetData sheetId="17769"/>
      <sheetData sheetId="17770"/>
      <sheetData sheetId="17771"/>
      <sheetData sheetId="17772"/>
      <sheetData sheetId="17773"/>
      <sheetData sheetId="17774"/>
      <sheetData sheetId="17775"/>
      <sheetData sheetId="17776"/>
      <sheetData sheetId="17777"/>
      <sheetData sheetId="17778"/>
      <sheetData sheetId="17779" refreshError="1"/>
      <sheetData sheetId="17780" refreshError="1"/>
      <sheetData sheetId="17781" refreshError="1"/>
      <sheetData sheetId="17782" refreshError="1"/>
      <sheetData sheetId="17783" refreshError="1"/>
      <sheetData sheetId="17784" refreshError="1"/>
      <sheetData sheetId="17785"/>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sheetData sheetId="17808"/>
      <sheetData sheetId="17809" refreshError="1"/>
      <sheetData sheetId="17810"/>
      <sheetData sheetId="17811"/>
      <sheetData sheetId="17812"/>
      <sheetData sheetId="17813"/>
      <sheetData sheetId="17814"/>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sheetData sheetId="17840"/>
      <sheetData sheetId="17841" refreshError="1"/>
      <sheetData sheetId="17842" refreshError="1"/>
      <sheetData sheetId="17843" refreshError="1"/>
      <sheetData sheetId="17844">
        <row r="9">
          <cell r="A9" t="str">
            <v>A</v>
          </cell>
        </row>
      </sheetData>
      <sheetData sheetId="17845">
        <row r="9">
          <cell r="A9" t="str">
            <v>A</v>
          </cell>
        </row>
      </sheetData>
      <sheetData sheetId="17846"/>
      <sheetData sheetId="17847"/>
      <sheetData sheetId="17848"/>
      <sheetData sheetId="17849"/>
      <sheetData sheetId="17850"/>
      <sheetData sheetId="17851"/>
      <sheetData sheetId="17852"/>
      <sheetData sheetId="17853"/>
      <sheetData sheetId="17854"/>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row r="9">
          <cell r="A9" t="str">
            <v>A</v>
          </cell>
        </row>
      </sheetData>
      <sheetData sheetId="17869"/>
      <sheetData sheetId="17870"/>
      <sheetData sheetId="17871"/>
      <sheetData sheetId="17872"/>
      <sheetData sheetId="17873"/>
      <sheetData sheetId="17874"/>
      <sheetData sheetId="17875"/>
      <sheetData sheetId="17876"/>
      <sheetData sheetId="17877"/>
      <sheetData sheetId="17878"/>
      <sheetData sheetId="17879"/>
      <sheetData sheetId="17880">
        <row r="9">
          <cell r="A9" t="str">
            <v>A</v>
          </cell>
        </row>
      </sheetData>
      <sheetData sheetId="17881">
        <row r="9">
          <cell r="A9" t="str">
            <v>A</v>
          </cell>
        </row>
      </sheetData>
      <sheetData sheetId="17882"/>
      <sheetData sheetId="17883"/>
      <sheetData sheetId="17884"/>
      <sheetData sheetId="17885"/>
      <sheetData sheetId="17886"/>
      <sheetData sheetId="17887"/>
      <sheetData sheetId="17888"/>
      <sheetData sheetId="17889"/>
      <sheetData sheetId="17890"/>
      <sheetData sheetId="17891"/>
      <sheetData sheetId="17892"/>
      <sheetData sheetId="17893">
        <row r="9">
          <cell r="A9" t="str">
            <v>A</v>
          </cell>
        </row>
      </sheetData>
      <sheetData sheetId="17894">
        <row r="9">
          <cell r="A9" t="str">
            <v>A</v>
          </cell>
        </row>
      </sheetData>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sheetData sheetId="17907">
        <row r="9">
          <cell r="A9" t="str">
            <v>A</v>
          </cell>
        </row>
      </sheetData>
      <sheetData sheetId="17908" refreshError="1"/>
      <sheetData sheetId="17909" refreshError="1"/>
      <sheetData sheetId="17910" refreshError="1"/>
      <sheetData sheetId="17911">
        <row r="9">
          <cell r="A9" t="str">
            <v>A</v>
          </cell>
        </row>
      </sheetData>
      <sheetData sheetId="17912">
        <row r="9">
          <cell r="A9" t="str">
            <v>A</v>
          </cell>
        </row>
      </sheetData>
      <sheetData sheetId="17913" refreshError="1"/>
      <sheetData sheetId="17914" refreshError="1"/>
      <sheetData sheetId="17915"/>
      <sheetData sheetId="17916"/>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sheetData sheetId="17929"/>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efreshError="1"/>
      <sheetData sheetId="17942" refreshError="1"/>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sheetData sheetId="17965"/>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sheetData sheetId="17976"/>
      <sheetData sheetId="17977"/>
      <sheetData sheetId="17978"/>
      <sheetData sheetId="17979"/>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sheetData sheetId="17998">
        <row r="9">
          <cell r="A9" t="str">
            <v>A</v>
          </cell>
        </row>
      </sheetData>
      <sheetData sheetId="17999">
        <row r="9">
          <cell r="A9" t="str">
            <v>A</v>
          </cell>
        </row>
      </sheetData>
      <sheetData sheetId="18000"/>
      <sheetData sheetId="18001">
        <row r="9">
          <cell r="A9" t="str">
            <v>A</v>
          </cell>
        </row>
      </sheetData>
      <sheetData sheetId="18002">
        <row r="9">
          <cell r="A9" t="str">
            <v>A</v>
          </cell>
        </row>
      </sheetData>
      <sheetData sheetId="18003"/>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sheetData sheetId="18010">
        <row r="9">
          <cell r="A9" t="str">
            <v>A</v>
          </cell>
        </row>
      </sheetData>
      <sheetData sheetId="18011">
        <row r="9">
          <cell r="A9" t="str">
            <v>A</v>
          </cell>
        </row>
      </sheetData>
      <sheetData sheetId="18012"/>
      <sheetData sheetId="18013" refreshError="1"/>
      <sheetData sheetId="18014"/>
      <sheetData sheetId="18015"/>
      <sheetData sheetId="18016">
        <row r="9">
          <cell r="A9" t="str">
            <v>A</v>
          </cell>
        </row>
      </sheetData>
      <sheetData sheetId="18017">
        <row r="9">
          <cell r="A9" t="str">
            <v>A</v>
          </cell>
        </row>
      </sheetData>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refreshError="1"/>
      <sheetData sheetId="18036"/>
      <sheetData sheetId="18037"/>
      <sheetData sheetId="18038">
        <row r="9">
          <cell r="A9" t="str">
            <v>A</v>
          </cell>
        </row>
      </sheetData>
      <sheetData sheetId="18039">
        <row r="9">
          <cell r="A9" t="str">
            <v>A</v>
          </cell>
        </row>
      </sheetData>
      <sheetData sheetId="18040">
        <row r="9">
          <cell r="A9" t="str">
            <v>A</v>
          </cell>
        </row>
      </sheetData>
      <sheetData sheetId="18041" refreshError="1"/>
      <sheetData sheetId="18042"/>
      <sheetData sheetId="18043"/>
      <sheetData sheetId="18044"/>
      <sheetData sheetId="18045">
        <row r="9">
          <cell r="A9" t="str">
            <v>A</v>
          </cell>
        </row>
      </sheetData>
      <sheetData sheetId="18046">
        <row r="9">
          <cell r="A9" t="str">
            <v>A</v>
          </cell>
        </row>
      </sheetData>
      <sheetData sheetId="18047"/>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sheetData sheetId="18055"/>
      <sheetData sheetId="18056"/>
      <sheetData sheetId="18057"/>
      <sheetData sheetId="18058">
        <row r="9">
          <cell r="A9" t="str">
            <v>A</v>
          </cell>
        </row>
      </sheetData>
      <sheetData sheetId="18059"/>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efreshError="1"/>
      <sheetData sheetId="18068" refreshError="1"/>
      <sheetData sheetId="18069" refreshError="1"/>
      <sheetData sheetId="18070" refreshError="1"/>
      <sheetData sheetId="18071"/>
      <sheetData sheetId="18072"/>
      <sheetData sheetId="18073"/>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sheetData sheetId="18081">
        <row r="9">
          <cell r="A9" t="str">
            <v>A</v>
          </cell>
        </row>
      </sheetData>
      <sheetData sheetId="18082"/>
      <sheetData sheetId="18083"/>
      <sheetData sheetId="18084"/>
      <sheetData sheetId="18085" refreshError="1"/>
      <sheetData sheetId="18086"/>
      <sheetData sheetId="18087">
        <row r="9">
          <cell r="A9" t="str">
            <v>A</v>
          </cell>
        </row>
      </sheetData>
      <sheetData sheetId="18088">
        <row r="9">
          <cell r="A9" t="str">
            <v>A</v>
          </cell>
        </row>
      </sheetData>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sheetData sheetId="18212"/>
      <sheetData sheetId="18213"/>
      <sheetData sheetId="18214"/>
      <sheetData sheetId="18215"/>
      <sheetData sheetId="18216"/>
      <sheetData sheetId="18217"/>
      <sheetData sheetId="18218"/>
      <sheetData sheetId="18219"/>
      <sheetData sheetId="18220"/>
      <sheetData sheetId="18221" refreshError="1"/>
      <sheetData sheetId="18222" refreshError="1"/>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refreshError="1"/>
      <sheetData sheetId="18243"/>
      <sheetData sheetId="18244"/>
      <sheetData sheetId="18245" refreshError="1"/>
      <sheetData sheetId="18246" refreshError="1"/>
      <sheetData sheetId="18247" refreshError="1"/>
      <sheetData sheetId="18248" refreshError="1"/>
      <sheetData sheetId="18249" refreshError="1"/>
      <sheetData sheetId="18250"/>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sheetData sheetId="18260"/>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ow r="9">
          <cell r="A9" t="str">
            <v>A</v>
          </cell>
        </row>
      </sheetData>
      <sheetData sheetId="18369">
        <row r="9">
          <cell r="A9" t="str">
            <v>A</v>
          </cell>
        </row>
      </sheetData>
      <sheetData sheetId="18370"/>
      <sheetData sheetId="18371">
        <row r="9">
          <cell r="A9" t="str">
            <v>A</v>
          </cell>
        </row>
      </sheetData>
      <sheetData sheetId="18372">
        <row r="9">
          <cell r="A9" t="str">
            <v>A</v>
          </cell>
        </row>
      </sheetData>
      <sheetData sheetId="18373">
        <row r="9">
          <cell r="A9" t="str">
            <v>A</v>
          </cell>
        </row>
      </sheetData>
      <sheetData sheetId="18374"/>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sheetData sheetId="18388">
        <row r="9">
          <cell r="A9" t="str">
            <v>A</v>
          </cell>
        </row>
      </sheetData>
      <sheetData sheetId="18389">
        <row r="9">
          <cell r="A9" t="str">
            <v>A</v>
          </cell>
        </row>
      </sheetData>
      <sheetData sheetId="18390"/>
      <sheetData sheetId="18391"/>
      <sheetData sheetId="18392">
        <row r="9">
          <cell r="A9" t="str">
            <v>A</v>
          </cell>
        </row>
      </sheetData>
      <sheetData sheetId="18393" refreshError="1"/>
      <sheetData sheetId="18394">
        <row r="9">
          <cell r="A9" t="str">
            <v>A</v>
          </cell>
        </row>
      </sheetData>
      <sheetData sheetId="18395"/>
      <sheetData sheetId="18396"/>
      <sheetData sheetId="18397">
        <row r="9">
          <cell r="A9" t="str">
            <v>A</v>
          </cell>
        </row>
      </sheetData>
      <sheetData sheetId="18398"/>
      <sheetData sheetId="18399">
        <row r="9">
          <cell r="A9" t="str">
            <v>A</v>
          </cell>
        </row>
      </sheetData>
      <sheetData sheetId="18400" refreshError="1"/>
      <sheetData sheetId="18401">
        <row r="9">
          <cell r="A9" t="str">
            <v>A</v>
          </cell>
        </row>
      </sheetData>
      <sheetData sheetId="18402"/>
      <sheetData sheetId="18403"/>
      <sheetData sheetId="18404">
        <row r="9">
          <cell r="A9" t="str">
            <v>A</v>
          </cell>
        </row>
      </sheetData>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refreshError="1"/>
      <sheetData sheetId="18429" refreshError="1"/>
      <sheetData sheetId="18430"/>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sheetData sheetId="18451"/>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efreshError="1"/>
      <sheetData sheetId="18464" refreshError="1"/>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sheetData sheetId="18698"/>
      <sheetData sheetId="18699"/>
      <sheetData sheetId="18700"/>
      <sheetData sheetId="18701"/>
      <sheetData sheetId="18702"/>
      <sheetData sheetId="18703"/>
      <sheetData sheetId="18704"/>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sheetData sheetId="18744"/>
      <sheetData sheetId="18745"/>
      <sheetData sheetId="18746"/>
      <sheetData sheetId="18747"/>
      <sheetData sheetId="18748">
        <row r="9">
          <cell r="A9" t="str">
            <v>A</v>
          </cell>
        </row>
      </sheetData>
      <sheetData sheetId="18749">
        <row r="9">
          <cell r="A9" t="str">
            <v>A</v>
          </cell>
        </row>
      </sheetData>
      <sheetData sheetId="18750">
        <row r="9">
          <cell r="A9" t="str">
            <v>A</v>
          </cell>
        </row>
      </sheetData>
      <sheetData sheetId="1875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ow r="9">
          <cell r="A9" t="str">
            <v>A</v>
          </cell>
        </row>
      </sheetData>
      <sheetData sheetId="18762">
        <row r="9">
          <cell r="A9" t="str">
            <v>A</v>
          </cell>
        </row>
      </sheetData>
      <sheetData sheetId="18763">
        <row r="9">
          <cell r="A9" t="str">
            <v>A</v>
          </cell>
        </row>
      </sheetData>
      <sheetData sheetId="18764" refreshError="1"/>
      <sheetData sheetId="18765" refreshError="1"/>
      <sheetData sheetId="18766" refreshError="1"/>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row r="9">
          <cell r="A9" t="str">
            <v>A</v>
          </cell>
        </row>
      </sheetData>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row r="9">
          <cell r="A9" t="str">
            <v>A</v>
          </cell>
        </row>
      </sheetData>
      <sheetData sheetId="18857">
        <row r="9">
          <cell r="A9" t="str">
            <v>A</v>
          </cell>
        </row>
      </sheetData>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efreshError="1"/>
      <sheetData sheetId="19102">
        <row r="9">
          <cell r="A9" t="str">
            <v>A</v>
          </cell>
        </row>
      </sheetData>
      <sheetData sheetId="19103"/>
      <sheetData sheetId="19104"/>
      <sheetData sheetId="19105"/>
      <sheetData sheetId="19106"/>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sheetData sheetId="19116"/>
      <sheetData sheetId="19117"/>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sheetData sheetId="19129"/>
      <sheetData sheetId="19130"/>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efreshError="1"/>
      <sheetData sheetId="19142" refreshError="1"/>
      <sheetData sheetId="19143" refreshError="1"/>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ow r="9">
          <cell r="A9" t="str">
            <v>A</v>
          </cell>
        </row>
      </sheetData>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ow r="9">
          <cell r="A9" t="str">
            <v>A</v>
          </cell>
        </row>
      </sheetData>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ow r="9">
          <cell r="A9" t="str">
            <v>A</v>
          </cell>
        </row>
      </sheetData>
      <sheetData sheetId="19708">
        <row r="9">
          <cell r="A9" t="str">
            <v>A</v>
          </cell>
        </row>
      </sheetData>
      <sheetData sheetId="19709">
        <row r="9">
          <cell r="A9" t="str">
            <v>A</v>
          </cell>
        </row>
      </sheetData>
      <sheetData sheetId="19710">
        <row r="9">
          <cell r="A9" t="str">
            <v>A</v>
          </cell>
        </row>
      </sheetData>
      <sheetData sheetId="19711">
        <row r="9">
          <cell r="A9" t="str">
            <v>A</v>
          </cell>
        </row>
      </sheetData>
      <sheetData sheetId="19712">
        <row r="9">
          <cell r="A9" t="str">
            <v>A</v>
          </cell>
        </row>
      </sheetData>
      <sheetData sheetId="19713">
        <row r="9">
          <cell r="A9" t="str">
            <v>A</v>
          </cell>
        </row>
      </sheetData>
      <sheetData sheetId="19714">
        <row r="9">
          <cell r="A9" t="str">
            <v>A</v>
          </cell>
        </row>
      </sheetData>
      <sheetData sheetId="19715">
        <row r="9">
          <cell r="A9" t="str">
            <v>A</v>
          </cell>
        </row>
      </sheetData>
      <sheetData sheetId="19716">
        <row r="9">
          <cell r="A9" t="str">
            <v>A</v>
          </cell>
        </row>
      </sheetData>
      <sheetData sheetId="19717">
        <row r="9">
          <cell r="A9" t="str">
            <v>A</v>
          </cell>
        </row>
      </sheetData>
      <sheetData sheetId="19718">
        <row r="9">
          <cell r="A9" t="str">
            <v>A</v>
          </cell>
        </row>
      </sheetData>
      <sheetData sheetId="19719">
        <row r="9">
          <cell r="A9" t="str">
            <v>A</v>
          </cell>
        </row>
      </sheetData>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row r="9">
          <cell r="A9" t="str">
            <v>A</v>
          </cell>
        </row>
      </sheetData>
      <sheetData sheetId="19725">
        <row r="9">
          <cell r="A9" t="str">
            <v>A</v>
          </cell>
        </row>
      </sheetData>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row r="9">
          <cell r="A9" t="str">
            <v>A</v>
          </cell>
        </row>
      </sheetData>
      <sheetData sheetId="19733">
        <row r="9">
          <cell r="A9" t="str">
            <v>A</v>
          </cell>
        </row>
      </sheetData>
      <sheetData sheetId="19734">
        <row r="9">
          <cell r="A9" t="str">
            <v>A</v>
          </cell>
        </row>
      </sheetData>
      <sheetData sheetId="19735">
        <row r="9">
          <cell r="A9" t="str">
            <v>A</v>
          </cell>
        </row>
      </sheetData>
      <sheetData sheetId="19736">
        <row r="9">
          <cell r="A9" t="str">
            <v>A</v>
          </cell>
        </row>
      </sheetData>
      <sheetData sheetId="19737">
        <row r="9">
          <cell r="A9" t="str">
            <v>A</v>
          </cell>
        </row>
      </sheetData>
      <sheetData sheetId="19738">
        <row r="9">
          <cell r="A9" t="str">
            <v>A</v>
          </cell>
        </row>
      </sheetData>
      <sheetData sheetId="19739">
        <row r="9">
          <cell r="A9" t="str">
            <v>A</v>
          </cell>
        </row>
      </sheetData>
      <sheetData sheetId="19740">
        <row r="9">
          <cell r="A9" t="str">
            <v>A</v>
          </cell>
        </row>
      </sheetData>
      <sheetData sheetId="19741">
        <row r="9">
          <cell r="A9" t="str">
            <v>A</v>
          </cell>
        </row>
      </sheetData>
      <sheetData sheetId="19742">
        <row r="9">
          <cell r="A9" t="str">
            <v>A</v>
          </cell>
        </row>
      </sheetData>
      <sheetData sheetId="19743">
        <row r="9">
          <cell r="A9" t="str">
            <v>A</v>
          </cell>
        </row>
      </sheetData>
      <sheetData sheetId="19744">
        <row r="9">
          <cell r="A9" t="str">
            <v>A</v>
          </cell>
        </row>
      </sheetData>
      <sheetData sheetId="19745">
        <row r="9">
          <cell r="A9" t="str">
            <v>A</v>
          </cell>
        </row>
      </sheetData>
      <sheetData sheetId="19746">
        <row r="9">
          <cell r="A9" t="str">
            <v>A</v>
          </cell>
        </row>
      </sheetData>
      <sheetData sheetId="19747">
        <row r="9">
          <cell r="A9" t="str">
            <v>A</v>
          </cell>
        </row>
      </sheetData>
      <sheetData sheetId="19748">
        <row r="9">
          <cell r="A9" t="str">
            <v>A</v>
          </cell>
        </row>
      </sheetData>
      <sheetData sheetId="19749">
        <row r="9">
          <cell r="A9" t="str">
            <v>A</v>
          </cell>
        </row>
      </sheetData>
      <sheetData sheetId="19750">
        <row r="9">
          <cell r="A9" t="str">
            <v>A</v>
          </cell>
        </row>
      </sheetData>
      <sheetData sheetId="19751">
        <row r="9">
          <cell r="A9" t="str">
            <v>A</v>
          </cell>
        </row>
      </sheetData>
      <sheetData sheetId="19752">
        <row r="9">
          <cell r="A9" t="str">
            <v>A</v>
          </cell>
        </row>
      </sheetData>
      <sheetData sheetId="19753">
        <row r="9">
          <cell r="A9" t="str">
            <v>A</v>
          </cell>
        </row>
      </sheetData>
      <sheetData sheetId="19754">
        <row r="9">
          <cell r="A9" t="str">
            <v>A</v>
          </cell>
        </row>
      </sheetData>
      <sheetData sheetId="19755">
        <row r="9">
          <cell r="A9" t="str">
            <v>A</v>
          </cell>
        </row>
      </sheetData>
      <sheetData sheetId="19756">
        <row r="9">
          <cell r="A9" t="str">
            <v>A</v>
          </cell>
        </row>
      </sheetData>
      <sheetData sheetId="19757">
        <row r="9">
          <cell r="A9" t="str">
            <v>A</v>
          </cell>
        </row>
      </sheetData>
      <sheetData sheetId="19758">
        <row r="9">
          <cell r="A9" t="str">
            <v>A</v>
          </cell>
        </row>
      </sheetData>
      <sheetData sheetId="19759">
        <row r="9">
          <cell r="A9" t="str">
            <v>A</v>
          </cell>
        </row>
      </sheetData>
      <sheetData sheetId="19760">
        <row r="9">
          <cell r="A9" t="str">
            <v>A</v>
          </cell>
        </row>
      </sheetData>
      <sheetData sheetId="19761">
        <row r="9">
          <cell r="A9" t="str">
            <v>A</v>
          </cell>
        </row>
      </sheetData>
      <sheetData sheetId="19762">
        <row r="9">
          <cell r="A9" t="str">
            <v>A</v>
          </cell>
        </row>
      </sheetData>
      <sheetData sheetId="19763">
        <row r="9">
          <cell r="A9" t="str">
            <v>A</v>
          </cell>
        </row>
      </sheetData>
      <sheetData sheetId="19764">
        <row r="9">
          <cell r="A9" t="str">
            <v>A</v>
          </cell>
        </row>
      </sheetData>
      <sheetData sheetId="19765">
        <row r="9">
          <cell r="A9" t="str">
            <v>A</v>
          </cell>
        </row>
      </sheetData>
      <sheetData sheetId="19766">
        <row r="9">
          <cell r="A9" t="str">
            <v>A</v>
          </cell>
        </row>
      </sheetData>
      <sheetData sheetId="19767">
        <row r="9">
          <cell r="A9" t="str">
            <v>A</v>
          </cell>
        </row>
      </sheetData>
      <sheetData sheetId="19768">
        <row r="9">
          <cell r="A9" t="str">
            <v>A</v>
          </cell>
        </row>
      </sheetData>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row r="9">
          <cell r="A9" t="str">
            <v>A</v>
          </cell>
        </row>
      </sheetData>
      <sheetData sheetId="19775">
        <row r="9">
          <cell r="A9" t="str">
            <v>A</v>
          </cell>
        </row>
      </sheetData>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ow r="9">
          <cell r="A9" t="str">
            <v>A</v>
          </cell>
        </row>
      </sheetData>
      <sheetData sheetId="19782">
        <row r="9">
          <cell r="A9" t="str">
            <v>A</v>
          </cell>
        </row>
      </sheetData>
      <sheetData sheetId="19783">
        <row r="9">
          <cell r="A9" t="str">
            <v>A</v>
          </cell>
        </row>
      </sheetData>
      <sheetData sheetId="19784">
        <row r="9">
          <cell r="A9" t="str">
            <v>A</v>
          </cell>
        </row>
      </sheetData>
      <sheetData sheetId="19785">
        <row r="9">
          <cell r="A9" t="str">
            <v>A</v>
          </cell>
        </row>
      </sheetData>
      <sheetData sheetId="19786">
        <row r="9">
          <cell r="A9" t="str">
            <v>A</v>
          </cell>
        </row>
      </sheetData>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ow r="9">
          <cell r="A9" t="str">
            <v>A</v>
          </cell>
        </row>
      </sheetData>
      <sheetData sheetId="19828">
        <row r="9">
          <cell r="A9" t="str">
            <v>A</v>
          </cell>
        </row>
      </sheetData>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ow r="9">
          <cell r="A9" t="str">
            <v>A</v>
          </cell>
        </row>
      </sheetData>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row r="9">
          <cell r="A9" t="str">
            <v>A</v>
          </cell>
        </row>
      </sheetData>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ow r="9">
          <cell r="A9" t="str">
            <v>A</v>
          </cell>
        </row>
      </sheetData>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ow r="9">
          <cell r="A9" t="str">
            <v>A</v>
          </cell>
        </row>
      </sheetData>
      <sheetData sheetId="19898">
        <row r="9">
          <cell r="A9" t="str">
            <v>A</v>
          </cell>
        </row>
      </sheetData>
      <sheetData sheetId="19899"/>
      <sheetData sheetId="19900"/>
      <sheetData sheetId="19901"/>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sheetData sheetId="19912"/>
      <sheetData sheetId="19913"/>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sheetData sheetId="19925"/>
      <sheetData sheetId="19926"/>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efreshError="1"/>
      <sheetData sheetId="19938" refreshError="1"/>
      <sheetData sheetId="19939" refreshError="1"/>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row r="9">
          <cell r="A9" t="str">
            <v>A</v>
          </cell>
        </row>
      </sheetData>
      <sheetData sheetId="19994">
        <row r="9">
          <cell r="A9" t="str">
            <v>A</v>
          </cell>
        </row>
      </sheetData>
      <sheetData sheetId="19995">
        <row r="9">
          <cell r="A9" t="str">
            <v>A</v>
          </cell>
        </row>
      </sheetData>
      <sheetData sheetId="19996">
        <row r="9">
          <cell r="A9" t="str">
            <v>A</v>
          </cell>
        </row>
      </sheetData>
      <sheetData sheetId="19997">
        <row r="9">
          <cell r="A9" t="str">
            <v>A</v>
          </cell>
        </row>
      </sheetData>
      <sheetData sheetId="19998">
        <row r="9">
          <cell r="A9" t="str">
            <v>A</v>
          </cell>
        </row>
      </sheetData>
      <sheetData sheetId="19999">
        <row r="9">
          <cell r="A9" t="str">
            <v>A</v>
          </cell>
        </row>
      </sheetData>
      <sheetData sheetId="20000">
        <row r="9">
          <cell r="A9" t="str">
            <v>A</v>
          </cell>
        </row>
      </sheetData>
      <sheetData sheetId="20001">
        <row r="9">
          <cell r="A9" t="str">
            <v>A</v>
          </cell>
        </row>
      </sheetData>
      <sheetData sheetId="20002">
        <row r="9">
          <cell r="A9" t="str">
            <v>A</v>
          </cell>
        </row>
      </sheetData>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sheetData sheetId="20033"/>
      <sheetData sheetId="20034"/>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sheetData sheetId="20045"/>
      <sheetData sheetId="20046"/>
      <sheetData sheetId="20047">
        <row r="9">
          <cell r="A9" t="str">
            <v>A</v>
          </cell>
        </row>
      </sheetData>
      <sheetData sheetId="20048">
        <row r="9">
          <cell r="A9" t="str">
            <v>A</v>
          </cell>
        </row>
      </sheetData>
      <sheetData sheetId="20049">
        <row r="9">
          <cell r="A9" t="str">
            <v>A</v>
          </cell>
        </row>
      </sheetData>
      <sheetData sheetId="20050">
        <row r="9">
          <cell r="A9" t="str">
            <v>A</v>
          </cell>
        </row>
      </sheetData>
      <sheetData sheetId="20051">
        <row r="9">
          <cell r="A9" t="str">
            <v>A</v>
          </cell>
        </row>
      </sheetData>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sheetData sheetId="20058"/>
      <sheetData sheetId="20059"/>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efreshError="1"/>
      <sheetData sheetId="20071" refreshError="1"/>
      <sheetData sheetId="20072" refreshError="1"/>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ow r="9">
          <cell r="A9" t="str">
            <v>A</v>
          </cell>
        </row>
      </sheetData>
      <sheetData sheetId="20085">
        <row r="9">
          <cell r="A9" t="str">
            <v>A</v>
          </cell>
        </row>
      </sheetData>
      <sheetData sheetId="20086">
        <row r="9">
          <cell r="A9" t="str">
            <v>A</v>
          </cell>
        </row>
      </sheetData>
      <sheetData sheetId="20087">
        <row r="9">
          <cell r="A9" t="str">
            <v>A</v>
          </cell>
        </row>
      </sheetData>
      <sheetData sheetId="20088">
        <row r="9">
          <cell r="A9" t="str">
            <v>A</v>
          </cell>
        </row>
      </sheetData>
      <sheetData sheetId="20089">
        <row r="9">
          <cell r="A9" t="str">
            <v>A</v>
          </cell>
        </row>
      </sheetData>
      <sheetData sheetId="20090">
        <row r="9">
          <cell r="A9" t="str">
            <v>A</v>
          </cell>
        </row>
      </sheetData>
      <sheetData sheetId="20091">
        <row r="9">
          <cell r="A9" t="str">
            <v>A</v>
          </cell>
        </row>
      </sheetData>
      <sheetData sheetId="20092">
        <row r="9">
          <cell r="A9" t="str">
            <v>A</v>
          </cell>
        </row>
      </sheetData>
      <sheetData sheetId="20093">
        <row r="9">
          <cell r="A9" t="str">
            <v>A</v>
          </cell>
        </row>
      </sheetData>
      <sheetData sheetId="20094">
        <row r="9">
          <cell r="A9" t="str">
            <v>A</v>
          </cell>
        </row>
      </sheetData>
      <sheetData sheetId="20095">
        <row r="9">
          <cell r="A9" t="str">
            <v>A</v>
          </cell>
        </row>
      </sheetData>
      <sheetData sheetId="20096">
        <row r="9">
          <cell r="A9" t="str">
            <v>A</v>
          </cell>
        </row>
      </sheetData>
      <sheetData sheetId="20097">
        <row r="9">
          <cell r="A9" t="str">
            <v>A</v>
          </cell>
        </row>
      </sheetData>
      <sheetData sheetId="20098">
        <row r="9">
          <cell r="A9" t="str">
            <v>A</v>
          </cell>
        </row>
      </sheetData>
      <sheetData sheetId="20099">
        <row r="9">
          <cell r="A9" t="str">
            <v>A</v>
          </cell>
        </row>
      </sheetData>
      <sheetData sheetId="20100">
        <row r="9">
          <cell r="A9" t="str">
            <v>A</v>
          </cell>
        </row>
      </sheetData>
      <sheetData sheetId="20101">
        <row r="9">
          <cell r="A9" t="str">
            <v>A</v>
          </cell>
        </row>
      </sheetData>
      <sheetData sheetId="20102">
        <row r="9">
          <cell r="A9" t="str">
            <v>A</v>
          </cell>
        </row>
      </sheetData>
      <sheetData sheetId="20103">
        <row r="9">
          <cell r="A9" t="str">
            <v>A</v>
          </cell>
        </row>
      </sheetData>
      <sheetData sheetId="20104">
        <row r="9">
          <cell r="A9" t="str">
            <v>A</v>
          </cell>
        </row>
      </sheetData>
      <sheetData sheetId="20105">
        <row r="9">
          <cell r="A9" t="str">
            <v>A</v>
          </cell>
        </row>
      </sheetData>
      <sheetData sheetId="20106">
        <row r="9">
          <cell r="A9" t="str">
            <v>A</v>
          </cell>
        </row>
      </sheetData>
      <sheetData sheetId="20107">
        <row r="9">
          <cell r="A9" t="str">
            <v>A</v>
          </cell>
        </row>
      </sheetData>
      <sheetData sheetId="20108">
        <row r="9">
          <cell r="A9" t="str">
            <v>A</v>
          </cell>
        </row>
      </sheetData>
      <sheetData sheetId="20109">
        <row r="9">
          <cell r="A9" t="str">
            <v>A</v>
          </cell>
        </row>
      </sheetData>
      <sheetData sheetId="20110">
        <row r="9">
          <cell r="A9" t="str">
            <v>A</v>
          </cell>
        </row>
      </sheetData>
      <sheetData sheetId="20111">
        <row r="9">
          <cell r="A9" t="str">
            <v>A</v>
          </cell>
        </row>
      </sheetData>
      <sheetData sheetId="20112">
        <row r="9">
          <cell r="A9" t="str">
            <v>A</v>
          </cell>
        </row>
      </sheetData>
      <sheetData sheetId="20113">
        <row r="9">
          <cell r="A9" t="str">
            <v>A</v>
          </cell>
        </row>
      </sheetData>
      <sheetData sheetId="20114">
        <row r="9">
          <cell r="A9" t="str">
            <v>A</v>
          </cell>
        </row>
      </sheetData>
      <sheetData sheetId="20115">
        <row r="9">
          <cell r="A9" t="str">
            <v>A</v>
          </cell>
        </row>
      </sheetData>
      <sheetData sheetId="20116">
        <row r="9">
          <cell r="A9" t="str">
            <v>A</v>
          </cell>
        </row>
      </sheetData>
      <sheetData sheetId="20117">
        <row r="9">
          <cell r="A9" t="str">
            <v>A</v>
          </cell>
        </row>
      </sheetData>
      <sheetData sheetId="20118">
        <row r="9">
          <cell r="A9" t="str">
            <v>A</v>
          </cell>
        </row>
      </sheetData>
      <sheetData sheetId="20119">
        <row r="9">
          <cell r="A9" t="str">
            <v>A</v>
          </cell>
        </row>
      </sheetData>
      <sheetData sheetId="20120">
        <row r="9">
          <cell r="A9" t="str">
            <v>A</v>
          </cell>
        </row>
      </sheetData>
      <sheetData sheetId="20121">
        <row r="9">
          <cell r="A9" t="str">
            <v>A</v>
          </cell>
        </row>
      </sheetData>
      <sheetData sheetId="20122">
        <row r="9">
          <cell r="A9" t="str">
            <v>A</v>
          </cell>
        </row>
      </sheetData>
      <sheetData sheetId="20123">
        <row r="9">
          <cell r="A9" t="str">
            <v>A</v>
          </cell>
        </row>
      </sheetData>
      <sheetData sheetId="20124">
        <row r="9">
          <cell r="A9" t="str">
            <v>A</v>
          </cell>
        </row>
      </sheetData>
      <sheetData sheetId="20125">
        <row r="9">
          <cell r="A9" t="str">
            <v>A</v>
          </cell>
        </row>
      </sheetData>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row r="9">
          <cell r="A9" t="str">
            <v>A</v>
          </cell>
        </row>
      </sheetData>
      <sheetData sheetId="20137">
        <row r="9">
          <cell r="A9" t="str">
            <v>A</v>
          </cell>
        </row>
      </sheetData>
      <sheetData sheetId="20138">
        <row r="9">
          <cell r="A9" t="str">
            <v>A</v>
          </cell>
        </row>
      </sheetData>
      <sheetData sheetId="20139">
        <row r="9">
          <cell r="A9" t="str">
            <v>A</v>
          </cell>
        </row>
      </sheetData>
      <sheetData sheetId="20140">
        <row r="9">
          <cell r="A9" t="str">
            <v>A</v>
          </cell>
        </row>
      </sheetData>
      <sheetData sheetId="20141">
        <row r="9">
          <cell r="A9" t="str">
            <v>A</v>
          </cell>
        </row>
      </sheetData>
      <sheetData sheetId="20142">
        <row r="9">
          <cell r="A9" t="str">
            <v>A</v>
          </cell>
        </row>
      </sheetData>
      <sheetData sheetId="20143">
        <row r="9">
          <cell r="A9" t="str">
            <v>A</v>
          </cell>
        </row>
      </sheetData>
      <sheetData sheetId="20144">
        <row r="9">
          <cell r="A9" t="str">
            <v>A</v>
          </cell>
        </row>
      </sheetData>
      <sheetData sheetId="20145">
        <row r="9">
          <cell r="A9" t="str">
            <v>A</v>
          </cell>
        </row>
      </sheetData>
      <sheetData sheetId="20146">
        <row r="9">
          <cell r="A9" t="str">
            <v>A</v>
          </cell>
        </row>
      </sheetData>
      <sheetData sheetId="20147">
        <row r="9">
          <cell r="A9" t="str">
            <v>A</v>
          </cell>
        </row>
      </sheetData>
      <sheetData sheetId="20148">
        <row r="9">
          <cell r="A9" t="str">
            <v>A</v>
          </cell>
        </row>
      </sheetData>
      <sheetData sheetId="20149">
        <row r="9">
          <cell r="A9" t="str">
            <v>A</v>
          </cell>
        </row>
      </sheetData>
      <sheetData sheetId="20150">
        <row r="9">
          <cell r="A9" t="str">
            <v>A</v>
          </cell>
        </row>
      </sheetData>
      <sheetData sheetId="20151">
        <row r="9">
          <cell r="A9" t="str">
            <v>A</v>
          </cell>
        </row>
      </sheetData>
      <sheetData sheetId="20152">
        <row r="9">
          <cell r="A9" t="str">
            <v>A</v>
          </cell>
        </row>
      </sheetData>
      <sheetData sheetId="20153">
        <row r="9">
          <cell r="A9" t="str">
            <v>A</v>
          </cell>
        </row>
      </sheetData>
      <sheetData sheetId="20154">
        <row r="9">
          <cell r="A9" t="str">
            <v>A</v>
          </cell>
        </row>
      </sheetData>
      <sheetData sheetId="20155">
        <row r="9">
          <cell r="A9" t="str">
            <v>A</v>
          </cell>
        </row>
      </sheetData>
      <sheetData sheetId="20156">
        <row r="9">
          <cell r="A9" t="str">
            <v>A</v>
          </cell>
        </row>
      </sheetData>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ow r="9">
          <cell r="A9" t="str">
            <v>A</v>
          </cell>
        </row>
      </sheetData>
      <sheetData sheetId="20280">
        <row r="9">
          <cell r="A9" t="str">
            <v>A</v>
          </cell>
        </row>
      </sheetData>
      <sheetData sheetId="20281">
        <row r="9">
          <cell r="A9" t="str">
            <v>A</v>
          </cell>
        </row>
      </sheetData>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ow r="9">
          <cell r="A9" t="str">
            <v>A</v>
          </cell>
        </row>
      </sheetData>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ow r="9">
          <cell r="A9" t="str">
            <v>A</v>
          </cell>
        </row>
      </sheetData>
      <sheetData sheetId="20416">
        <row r="9">
          <cell r="A9" t="str">
            <v>A</v>
          </cell>
        </row>
      </sheetData>
      <sheetData sheetId="20417">
        <row r="9">
          <cell r="A9" t="str">
            <v>A</v>
          </cell>
        </row>
      </sheetData>
      <sheetData sheetId="20418">
        <row r="9">
          <cell r="A9" t="str">
            <v>A</v>
          </cell>
        </row>
      </sheetData>
      <sheetData sheetId="20419">
        <row r="9">
          <cell r="A9" t="str">
            <v>A</v>
          </cell>
        </row>
      </sheetData>
      <sheetData sheetId="20420">
        <row r="9">
          <cell r="A9" t="str">
            <v>A</v>
          </cell>
        </row>
      </sheetData>
      <sheetData sheetId="20421">
        <row r="9">
          <cell r="A9" t="str">
            <v>A</v>
          </cell>
        </row>
      </sheetData>
      <sheetData sheetId="20422">
        <row r="9">
          <cell r="A9" t="str">
            <v>A</v>
          </cell>
        </row>
      </sheetData>
      <sheetData sheetId="20423">
        <row r="9">
          <cell r="A9" t="str">
            <v>A</v>
          </cell>
        </row>
      </sheetData>
      <sheetData sheetId="20424">
        <row r="9">
          <cell r="A9" t="str">
            <v>A</v>
          </cell>
        </row>
      </sheetData>
      <sheetData sheetId="20425">
        <row r="9">
          <cell r="A9" t="str">
            <v>A</v>
          </cell>
        </row>
      </sheetData>
      <sheetData sheetId="20426">
        <row r="9">
          <cell r="A9" t="str">
            <v>A</v>
          </cell>
        </row>
      </sheetData>
      <sheetData sheetId="20427">
        <row r="9">
          <cell r="A9" t="str">
            <v>A</v>
          </cell>
        </row>
      </sheetData>
      <sheetData sheetId="20428">
        <row r="9">
          <cell r="A9" t="str">
            <v>A</v>
          </cell>
        </row>
      </sheetData>
      <sheetData sheetId="20429">
        <row r="9">
          <cell r="A9" t="str">
            <v>A</v>
          </cell>
        </row>
      </sheetData>
      <sheetData sheetId="20430">
        <row r="9">
          <cell r="A9" t="str">
            <v>A</v>
          </cell>
        </row>
      </sheetData>
      <sheetData sheetId="20431">
        <row r="9">
          <cell r="A9" t="str">
            <v>A</v>
          </cell>
        </row>
      </sheetData>
      <sheetData sheetId="20432">
        <row r="9">
          <cell r="A9" t="str">
            <v>A</v>
          </cell>
        </row>
      </sheetData>
      <sheetData sheetId="20433">
        <row r="9">
          <cell r="A9" t="str">
            <v>A</v>
          </cell>
        </row>
      </sheetData>
      <sheetData sheetId="20434">
        <row r="9">
          <cell r="A9" t="str">
            <v>A</v>
          </cell>
        </row>
      </sheetData>
      <sheetData sheetId="20435">
        <row r="9">
          <cell r="A9" t="str">
            <v>A</v>
          </cell>
        </row>
      </sheetData>
      <sheetData sheetId="20436">
        <row r="9">
          <cell r="A9" t="str">
            <v>A</v>
          </cell>
        </row>
      </sheetData>
      <sheetData sheetId="20437">
        <row r="9">
          <cell r="A9" t="str">
            <v>A</v>
          </cell>
        </row>
      </sheetData>
      <sheetData sheetId="20438">
        <row r="9">
          <cell r="A9" t="str">
            <v>A</v>
          </cell>
        </row>
      </sheetData>
      <sheetData sheetId="20439">
        <row r="9">
          <cell r="A9" t="str">
            <v>A</v>
          </cell>
        </row>
      </sheetData>
      <sheetData sheetId="20440">
        <row r="9">
          <cell r="A9" t="str">
            <v>A</v>
          </cell>
        </row>
      </sheetData>
      <sheetData sheetId="20441">
        <row r="9">
          <cell r="A9" t="str">
            <v>A</v>
          </cell>
        </row>
      </sheetData>
      <sheetData sheetId="20442">
        <row r="9">
          <cell r="A9" t="str">
            <v>A</v>
          </cell>
        </row>
      </sheetData>
      <sheetData sheetId="20443">
        <row r="9">
          <cell r="A9" t="str">
            <v>A</v>
          </cell>
        </row>
      </sheetData>
      <sheetData sheetId="20444">
        <row r="9">
          <cell r="A9" t="str">
            <v>A</v>
          </cell>
        </row>
      </sheetData>
      <sheetData sheetId="20445">
        <row r="9">
          <cell r="A9" t="str">
            <v>A</v>
          </cell>
        </row>
      </sheetData>
      <sheetData sheetId="20446">
        <row r="9">
          <cell r="A9" t="str">
            <v>A</v>
          </cell>
        </row>
      </sheetData>
      <sheetData sheetId="20447">
        <row r="9">
          <cell r="A9" t="str">
            <v>A</v>
          </cell>
        </row>
      </sheetData>
      <sheetData sheetId="20448">
        <row r="9">
          <cell r="A9" t="str">
            <v>A</v>
          </cell>
        </row>
      </sheetData>
      <sheetData sheetId="20449">
        <row r="9">
          <cell r="A9" t="str">
            <v>A</v>
          </cell>
        </row>
      </sheetData>
      <sheetData sheetId="20450">
        <row r="9">
          <cell r="A9" t="str">
            <v>A</v>
          </cell>
        </row>
      </sheetData>
      <sheetData sheetId="20451">
        <row r="9">
          <cell r="A9" t="str">
            <v>A</v>
          </cell>
        </row>
      </sheetData>
      <sheetData sheetId="20452">
        <row r="9">
          <cell r="A9" t="str">
            <v>A</v>
          </cell>
        </row>
      </sheetData>
      <sheetData sheetId="20453">
        <row r="9">
          <cell r="A9" t="str">
            <v>A</v>
          </cell>
        </row>
      </sheetData>
      <sheetData sheetId="20454">
        <row r="9">
          <cell r="A9" t="str">
            <v>A</v>
          </cell>
        </row>
      </sheetData>
      <sheetData sheetId="20455">
        <row r="9">
          <cell r="A9" t="str">
            <v>A</v>
          </cell>
        </row>
      </sheetData>
      <sheetData sheetId="20456">
        <row r="9">
          <cell r="A9" t="str">
            <v>A</v>
          </cell>
        </row>
      </sheetData>
      <sheetData sheetId="20457">
        <row r="9">
          <cell r="A9" t="str">
            <v>A</v>
          </cell>
        </row>
      </sheetData>
      <sheetData sheetId="20458">
        <row r="9">
          <cell r="A9" t="str">
            <v>A</v>
          </cell>
        </row>
      </sheetData>
      <sheetData sheetId="20459">
        <row r="9">
          <cell r="A9" t="str">
            <v>A</v>
          </cell>
        </row>
      </sheetData>
      <sheetData sheetId="20460">
        <row r="9">
          <cell r="A9" t="str">
            <v>A</v>
          </cell>
        </row>
      </sheetData>
      <sheetData sheetId="20461">
        <row r="9">
          <cell r="A9" t="str">
            <v>A</v>
          </cell>
        </row>
      </sheetData>
      <sheetData sheetId="20462">
        <row r="9">
          <cell r="A9" t="str">
            <v>A</v>
          </cell>
        </row>
      </sheetData>
      <sheetData sheetId="20463">
        <row r="9">
          <cell r="A9" t="str">
            <v>A</v>
          </cell>
        </row>
      </sheetData>
      <sheetData sheetId="20464">
        <row r="9">
          <cell r="A9" t="str">
            <v>A</v>
          </cell>
        </row>
      </sheetData>
      <sheetData sheetId="20465">
        <row r="9">
          <cell r="A9" t="str">
            <v>A</v>
          </cell>
        </row>
      </sheetData>
      <sheetData sheetId="20466">
        <row r="9">
          <cell r="A9" t="str">
            <v>A</v>
          </cell>
        </row>
      </sheetData>
      <sheetData sheetId="20467">
        <row r="9">
          <cell r="A9" t="str">
            <v>A</v>
          </cell>
        </row>
      </sheetData>
      <sheetData sheetId="20468">
        <row r="9">
          <cell r="A9" t="str">
            <v>A</v>
          </cell>
        </row>
      </sheetData>
      <sheetData sheetId="20469">
        <row r="9">
          <cell r="A9" t="str">
            <v>A</v>
          </cell>
        </row>
      </sheetData>
      <sheetData sheetId="20470">
        <row r="9">
          <cell r="A9" t="str">
            <v>A</v>
          </cell>
        </row>
      </sheetData>
      <sheetData sheetId="20471">
        <row r="9">
          <cell r="A9" t="str">
            <v>A</v>
          </cell>
        </row>
      </sheetData>
      <sheetData sheetId="20472">
        <row r="9">
          <cell r="A9" t="str">
            <v>A</v>
          </cell>
        </row>
      </sheetData>
      <sheetData sheetId="20473">
        <row r="9">
          <cell r="A9" t="str">
            <v>A</v>
          </cell>
        </row>
      </sheetData>
      <sheetData sheetId="20474">
        <row r="9">
          <cell r="A9" t="str">
            <v>A</v>
          </cell>
        </row>
      </sheetData>
      <sheetData sheetId="20475">
        <row r="9">
          <cell r="A9" t="str">
            <v>A</v>
          </cell>
        </row>
      </sheetData>
      <sheetData sheetId="20476">
        <row r="9">
          <cell r="A9" t="str">
            <v>A</v>
          </cell>
        </row>
      </sheetData>
      <sheetData sheetId="20477">
        <row r="9">
          <cell r="A9" t="str">
            <v>A</v>
          </cell>
        </row>
      </sheetData>
      <sheetData sheetId="20478">
        <row r="9">
          <cell r="A9" t="str">
            <v>A</v>
          </cell>
        </row>
      </sheetData>
      <sheetData sheetId="20479">
        <row r="9">
          <cell r="A9" t="str">
            <v>A</v>
          </cell>
        </row>
      </sheetData>
      <sheetData sheetId="20480">
        <row r="9">
          <cell r="A9" t="str">
            <v>A</v>
          </cell>
        </row>
      </sheetData>
      <sheetData sheetId="20481">
        <row r="9">
          <cell r="A9" t="str">
            <v>A</v>
          </cell>
        </row>
      </sheetData>
      <sheetData sheetId="20482">
        <row r="9">
          <cell r="A9" t="str">
            <v>A</v>
          </cell>
        </row>
      </sheetData>
      <sheetData sheetId="20483">
        <row r="9">
          <cell r="A9" t="str">
            <v>A</v>
          </cell>
        </row>
      </sheetData>
      <sheetData sheetId="20484">
        <row r="9">
          <cell r="A9" t="str">
            <v>A</v>
          </cell>
        </row>
      </sheetData>
      <sheetData sheetId="20485">
        <row r="9">
          <cell r="A9" t="str">
            <v>A</v>
          </cell>
        </row>
      </sheetData>
      <sheetData sheetId="20486">
        <row r="9">
          <cell r="A9" t="str">
            <v>A</v>
          </cell>
        </row>
      </sheetData>
      <sheetData sheetId="20487">
        <row r="9">
          <cell r="A9" t="str">
            <v>A</v>
          </cell>
        </row>
      </sheetData>
      <sheetData sheetId="20488">
        <row r="9">
          <cell r="A9" t="str">
            <v>A</v>
          </cell>
        </row>
      </sheetData>
      <sheetData sheetId="20489">
        <row r="9">
          <cell r="A9" t="str">
            <v>A</v>
          </cell>
        </row>
      </sheetData>
      <sheetData sheetId="20490">
        <row r="9">
          <cell r="A9" t="str">
            <v>A</v>
          </cell>
        </row>
      </sheetData>
      <sheetData sheetId="20491">
        <row r="9">
          <cell r="A9" t="str">
            <v>A</v>
          </cell>
        </row>
      </sheetData>
      <sheetData sheetId="20492">
        <row r="9">
          <cell r="A9" t="str">
            <v>A</v>
          </cell>
        </row>
      </sheetData>
      <sheetData sheetId="20493">
        <row r="9">
          <cell r="A9" t="str">
            <v>A</v>
          </cell>
        </row>
      </sheetData>
      <sheetData sheetId="20494">
        <row r="9">
          <cell r="A9" t="str">
            <v>A</v>
          </cell>
        </row>
      </sheetData>
      <sheetData sheetId="20495">
        <row r="9">
          <cell r="A9" t="str">
            <v>A</v>
          </cell>
        </row>
      </sheetData>
      <sheetData sheetId="20496">
        <row r="9">
          <cell r="A9" t="str">
            <v>A</v>
          </cell>
        </row>
      </sheetData>
      <sheetData sheetId="20497">
        <row r="9">
          <cell r="A9" t="str">
            <v>A</v>
          </cell>
        </row>
      </sheetData>
      <sheetData sheetId="20498">
        <row r="9">
          <cell r="A9" t="str">
            <v>A</v>
          </cell>
        </row>
      </sheetData>
      <sheetData sheetId="20499">
        <row r="9">
          <cell r="A9" t="str">
            <v>A</v>
          </cell>
        </row>
      </sheetData>
      <sheetData sheetId="20500">
        <row r="9">
          <cell r="A9" t="str">
            <v>A</v>
          </cell>
        </row>
      </sheetData>
      <sheetData sheetId="20501">
        <row r="9">
          <cell r="A9" t="str">
            <v>A</v>
          </cell>
        </row>
      </sheetData>
      <sheetData sheetId="20502">
        <row r="9">
          <cell r="A9" t="str">
            <v>A</v>
          </cell>
        </row>
      </sheetData>
      <sheetData sheetId="20503">
        <row r="9">
          <cell r="A9" t="str">
            <v>A</v>
          </cell>
        </row>
      </sheetData>
      <sheetData sheetId="20504">
        <row r="9">
          <cell r="A9" t="str">
            <v>A</v>
          </cell>
        </row>
      </sheetData>
      <sheetData sheetId="20505">
        <row r="9">
          <cell r="A9" t="str">
            <v>A</v>
          </cell>
        </row>
      </sheetData>
      <sheetData sheetId="20506">
        <row r="9">
          <cell r="A9" t="str">
            <v>A</v>
          </cell>
        </row>
      </sheetData>
      <sheetData sheetId="20507">
        <row r="9">
          <cell r="A9" t="str">
            <v>A</v>
          </cell>
        </row>
      </sheetData>
      <sheetData sheetId="20508">
        <row r="9">
          <cell r="A9" t="str">
            <v>A</v>
          </cell>
        </row>
      </sheetData>
      <sheetData sheetId="20509">
        <row r="9">
          <cell r="A9" t="str">
            <v>A</v>
          </cell>
        </row>
      </sheetData>
      <sheetData sheetId="20510">
        <row r="9">
          <cell r="A9" t="str">
            <v>A</v>
          </cell>
        </row>
      </sheetData>
      <sheetData sheetId="20511">
        <row r="9">
          <cell r="A9" t="str">
            <v>A</v>
          </cell>
        </row>
      </sheetData>
      <sheetData sheetId="20512">
        <row r="9">
          <cell r="A9" t="str">
            <v>A</v>
          </cell>
        </row>
      </sheetData>
      <sheetData sheetId="20513">
        <row r="9">
          <cell r="A9" t="str">
            <v>A</v>
          </cell>
        </row>
      </sheetData>
      <sheetData sheetId="20514">
        <row r="9">
          <cell r="A9" t="str">
            <v>A</v>
          </cell>
        </row>
      </sheetData>
      <sheetData sheetId="20515">
        <row r="9">
          <cell r="A9" t="str">
            <v>A</v>
          </cell>
        </row>
      </sheetData>
      <sheetData sheetId="20516">
        <row r="9">
          <cell r="A9" t="str">
            <v>A</v>
          </cell>
        </row>
      </sheetData>
      <sheetData sheetId="20517">
        <row r="9">
          <cell r="A9" t="str">
            <v>A</v>
          </cell>
        </row>
      </sheetData>
      <sheetData sheetId="20518">
        <row r="9">
          <cell r="A9" t="str">
            <v>A</v>
          </cell>
        </row>
      </sheetData>
      <sheetData sheetId="20519">
        <row r="9">
          <cell r="A9" t="str">
            <v>A</v>
          </cell>
        </row>
      </sheetData>
      <sheetData sheetId="20520">
        <row r="9">
          <cell r="A9" t="str">
            <v>A</v>
          </cell>
        </row>
      </sheetData>
      <sheetData sheetId="20521">
        <row r="9">
          <cell r="A9" t="str">
            <v>A</v>
          </cell>
        </row>
      </sheetData>
      <sheetData sheetId="20522">
        <row r="9">
          <cell r="A9" t="str">
            <v>A</v>
          </cell>
        </row>
      </sheetData>
      <sheetData sheetId="20523">
        <row r="9">
          <cell r="A9" t="str">
            <v>A</v>
          </cell>
        </row>
      </sheetData>
      <sheetData sheetId="20524">
        <row r="9">
          <cell r="A9" t="str">
            <v>A</v>
          </cell>
        </row>
      </sheetData>
      <sheetData sheetId="20525">
        <row r="9">
          <cell r="A9" t="str">
            <v>A</v>
          </cell>
        </row>
      </sheetData>
      <sheetData sheetId="20526">
        <row r="9">
          <cell r="A9" t="str">
            <v>A</v>
          </cell>
        </row>
      </sheetData>
      <sheetData sheetId="20527">
        <row r="9">
          <cell r="A9" t="str">
            <v>A</v>
          </cell>
        </row>
      </sheetData>
      <sheetData sheetId="20528">
        <row r="9">
          <cell r="A9" t="str">
            <v>A</v>
          </cell>
        </row>
      </sheetData>
      <sheetData sheetId="20529">
        <row r="9">
          <cell r="A9" t="str">
            <v>A</v>
          </cell>
        </row>
      </sheetData>
      <sheetData sheetId="20530">
        <row r="9">
          <cell r="A9" t="str">
            <v>A</v>
          </cell>
        </row>
      </sheetData>
      <sheetData sheetId="20531">
        <row r="9">
          <cell r="A9" t="str">
            <v>A</v>
          </cell>
        </row>
      </sheetData>
      <sheetData sheetId="20532">
        <row r="9">
          <cell r="A9" t="str">
            <v>A</v>
          </cell>
        </row>
      </sheetData>
      <sheetData sheetId="20533">
        <row r="9">
          <cell r="A9" t="str">
            <v>A</v>
          </cell>
        </row>
      </sheetData>
      <sheetData sheetId="20534">
        <row r="9">
          <cell r="A9" t="str">
            <v>A</v>
          </cell>
        </row>
      </sheetData>
      <sheetData sheetId="20535">
        <row r="9">
          <cell r="A9" t="str">
            <v>A</v>
          </cell>
        </row>
      </sheetData>
      <sheetData sheetId="20536">
        <row r="9">
          <cell r="A9" t="str">
            <v>A</v>
          </cell>
        </row>
      </sheetData>
      <sheetData sheetId="20537">
        <row r="9">
          <cell r="A9" t="str">
            <v>A</v>
          </cell>
        </row>
      </sheetData>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ow r="9">
          <cell r="A9" t="str">
            <v>A</v>
          </cell>
        </row>
      </sheetData>
      <sheetData sheetId="20625">
        <row r="9">
          <cell r="A9" t="str">
            <v>A</v>
          </cell>
        </row>
      </sheetData>
      <sheetData sheetId="20626">
        <row r="9">
          <cell r="A9" t="str">
            <v>A</v>
          </cell>
        </row>
      </sheetData>
      <sheetData sheetId="20627">
        <row r="9">
          <cell r="A9" t="str">
            <v>A</v>
          </cell>
        </row>
      </sheetData>
      <sheetData sheetId="20628">
        <row r="9">
          <cell r="A9" t="str">
            <v>A</v>
          </cell>
        </row>
      </sheetData>
      <sheetData sheetId="20629">
        <row r="9">
          <cell r="A9" t="str">
            <v>A</v>
          </cell>
        </row>
      </sheetData>
      <sheetData sheetId="20630">
        <row r="9">
          <cell r="A9" t="str">
            <v>A</v>
          </cell>
        </row>
      </sheetData>
      <sheetData sheetId="20631">
        <row r="9">
          <cell r="A9" t="str">
            <v>A</v>
          </cell>
        </row>
      </sheetData>
      <sheetData sheetId="20632">
        <row r="9">
          <cell r="A9" t="str">
            <v>A</v>
          </cell>
        </row>
      </sheetData>
      <sheetData sheetId="20633">
        <row r="9">
          <cell r="A9" t="str">
            <v>A</v>
          </cell>
        </row>
      </sheetData>
      <sheetData sheetId="20634">
        <row r="9">
          <cell r="A9" t="str">
            <v>A</v>
          </cell>
        </row>
      </sheetData>
      <sheetData sheetId="20635">
        <row r="9">
          <cell r="A9" t="str">
            <v>A</v>
          </cell>
        </row>
      </sheetData>
      <sheetData sheetId="20636">
        <row r="9">
          <cell r="A9" t="str">
            <v>A</v>
          </cell>
        </row>
      </sheetData>
      <sheetData sheetId="20637">
        <row r="9">
          <cell r="A9" t="str">
            <v>A</v>
          </cell>
        </row>
      </sheetData>
      <sheetData sheetId="20638">
        <row r="9">
          <cell r="A9" t="str">
            <v>A</v>
          </cell>
        </row>
      </sheetData>
      <sheetData sheetId="20639">
        <row r="9">
          <cell r="A9" t="str">
            <v>A</v>
          </cell>
        </row>
      </sheetData>
      <sheetData sheetId="20640">
        <row r="9">
          <cell r="A9" t="str">
            <v>A</v>
          </cell>
        </row>
      </sheetData>
      <sheetData sheetId="20641">
        <row r="9">
          <cell r="A9" t="str">
            <v>A</v>
          </cell>
        </row>
      </sheetData>
      <sheetData sheetId="20642">
        <row r="9">
          <cell r="A9" t="str">
            <v>A</v>
          </cell>
        </row>
      </sheetData>
      <sheetData sheetId="20643">
        <row r="9">
          <cell r="A9" t="str">
            <v>A</v>
          </cell>
        </row>
      </sheetData>
      <sheetData sheetId="20644">
        <row r="9">
          <cell r="A9" t="str">
            <v>A</v>
          </cell>
        </row>
      </sheetData>
      <sheetData sheetId="20645">
        <row r="9">
          <cell r="A9" t="str">
            <v>A</v>
          </cell>
        </row>
      </sheetData>
      <sheetData sheetId="20646">
        <row r="9">
          <cell r="A9" t="str">
            <v>A</v>
          </cell>
        </row>
      </sheetData>
      <sheetData sheetId="20647">
        <row r="9">
          <cell r="A9" t="str">
            <v>A</v>
          </cell>
        </row>
      </sheetData>
      <sheetData sheetId="20648">
        <row r="9">
          <cell r="A9" t="str">
            <v>A</v>
          </cell>
        </row>
      </sheetData>
      <sheetData sheetId="20649">
        <row r="9">
          <cell r="A9" t="str">
            <v>A</v>
          </cell>
        </row>
      </sheetData>
      <sheetData sheetId="20650">
        <row r="9">
          <cell r="A9" t="str">
            <v>A</v>
          </cell>
        </row>
      </sheetData>
      <sheetData sheetId="20651">
        <row r="9">
          <cell r="A9" t="str">
            <v>A</v>
          </cell>
        </row>
      </sheetData>
      <sheetData sheetId="20652">
        <row r="9">
          <cell r="A9" t="str">
            <v>A</v>
          </cell>
        </row>
      </sheetData>
      <sheetData sheetId="20653">
        <row r="9">
          <cell r="A9" t="str">
            <v>A</v>
          </cell>
        </row>
      </sheetData>
      <sheetData sheetId="20654">
        <row r="9">
          <cell r="A9" t="str">
            <v>A</v>
          </cell>
        </row>
      </sheetData>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ow r="9">
          <cell r="A9" t="str">
            <v>A</v>
          </cell>
        </row>
      </sheetData>
      <sheetData sheetId="20674">
        <row r="9">
          <cell r="A9" t="str">
            <v>A</v>
          </cell>
        </row>
      </sheetData>
      <sheetData sheetId="20675">
        <row r="9">
          <cell r="A9" t="str">
            <v>A</v>
          </cell>
        </row>
      </sheetData>
      <sheetData sheetId="20676">
        <row r="9">
          <cell r="A9" t="str">
            <v>A</v>
          </cell>
        </row>
      </sheetData>
      <sheetData sheetId="20677">
        <row r="9">
          <cell r="A9" t="str">
            <v>A</v>
          </cell>
        </row>
      </sheetData>
      <sheetData sheetId="20678">
        <row r="9">
          <cell r="A9" t="str">
            <v>A</v>
          </cell>
        </row>
      </sheetData>
      <sheetData sheetId="20679">
        <row r="9">
          <cell r="A9" t="str">
            <v>A</v>
          </cell>
        </row>
      </sheetData>
      <sheetData sheetId="20680">
        <row r="9">
          <cell r="A9" t="str">
            <v>A</v>
          </cell>
        </row>
      </sheetData>
      <sheetData sheetId="20681">
        <row r="9">
          <cell r="A9" t="str">
            <v>A</v>
          </cell>
        </row>
      </sheetData>
      <sheetData sheetId="20682">
        <row r="9">
          <cell r="A9" t="str">
            <v>A</v>
          </cell>
        </row>
      </sheetData>
      <sheetData sheetId="20683">
        <row r="9">
          <cell r="A9" t="str">
            <v>A</v>
          </cell>
        </row>
      </sheetData>
      <sheetData sheetId="20684">
        <row r="9">
          <cell r="A9" t="str">
            <v>A</v>
          </cell>
        </row>
      </sheetData>
      <sheetData sheetId="20685">
        <row r="9">
          <cell r="A9" t="str">
            <v>A</v>
          </cell>
        </row>
      </sheetData>
      <sheetData sheetId="20686">
        <row r="9">
          <cell r="A9" t="str">
            <v>A</v>
          </cell>
        </row>
      </sheetData>
      <sheetData sheetId="20687">
        <row r="9">
          <cell r="A9" t="str">
            <v>A</v>
          </cell>
        </row>
      </sheetData>
      <sheetData sheetId="20688">
        <row r="9">
          <cell r="A9" t="str">
            <v>A</v>
          </cell>
        </row>
      </sheetData>
      <sheetData sheetId="20689">
        <row r="9">
          <cell r="A9" t="str">
            <v>A</v>
          </cell>
        </row>
      </sheetData>
      <sheetData sheetId="20690">
        <row r="9">
          <cell r="A9" t="str">
            <v>A</v>
          </cell>
        </row>
      </sheetData>
      <sheetData sheetId="20691">
        <row r="9">
          <cell r="A9" t="str">
            <v>A</v>
          </cell>
        </row>
      </sheetData>
      <sheetData sheetId="20692">
        <row r="9">
          <cell r="A9" t="str">
            <v>A</v>
          </cell>
        </row>
      </sheetData>
      <sheetData sheetId="20693">
        <row r="9">
          <cell r="A9" t="str">
            <v>A</v>
          </cell>
        </row>
      </sheetData>
      <sheetData sheetId="20694">
        <row r="9">
          <cell r="A9" t="str">
            <v>A</v>
          </cell>
        </row>
      </sheetData>
      <sheetData sheetId="20695">
        <row r="9">
          <cell r="A9" t="str">
            <v>A</v>
          </cell>
        </row>
      </sheetData>
      <sheetData sheetId="20696">
        <row r="9">
          <cell r="A9" t="str">
            <v>A</v>
          </cell>
        </row>
      </sheetData>
      <sheetData sheetId="20697">
        <row r="9">
          <cell r="A9" t="str">
            <v>A</v>
          </cell>
        </row>
      </sheetData>
      <sheetData sheetId="20698">
        <row r="9">
          <cell r="A9" t="str">
            <v>A</v>
          </cell>
        </row>
      </sheetData>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row r="9">
          <cell r="A9" t="str">
            <v>A</v>
          </cell>
        </row>
      </sheetData>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row r="9">
          <cell r="A9" t="str">
            <v>A</v>
          </cell>
        </row>
      </sheetData>
      <sheetData sheetId="20781">
        <row r="9">
          <cell r="A9" t="str">
            <v>A</v>
          </cell>
        </row>
      </sheetData>
      <sheetData sheetId="20782">
        <row r="9">
          <cell r="A9" t="str">
            <v>A</v>
          </cell>
        </row>
      </sheetData>
      <sheetData sheetId="20783">
        <row r="9">
          <cell r="A9" t="str">
            <v>A</v>
          </cell>
        </row>
      </sheetData>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ow r="9">
          <cell r="A9" t="str">
            <v>A</v>
          </cell>
        </row>
      </sheetData>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ow r="9">
          <cell r="A9" t="str">
            <v>A</v>
          </cell>
        </row>
      </sheetData>
      <sheetData sheetId="21070">
        <row r="9">
          <cell r="A9" t="str">
            <v>A</v>
          </cell>
        </row>
      </sheetData>
      <sheetData sheetId="21071">
        <row r="9">
          <cell r="A9" t="str">
            <v>A</v>
          </cell>
        </row>
      </sheetData>
      <sheetData sheetId="21072">
        <row r="9">
          <cell r="A9" t="str">
            <v>A</v>
          </cell>
        </row>
      </sheetData>
      <sheetData sheetId="21073">
        <row r="9">
          <cell r="A9" t="str">
            <v>A</v>
          </cell>
        </row>
      </sheetData>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sheetData sheetId="21095">
        <row r="9">
          <cell r="A9" t="str">
            <v>A</v>
          </cell>
        </row>
      </sheetData>
      <sheetData sheetId="21096">
        <row r="9">
          <cell r="A9" t="str">
            <v>A</v>
          </cell>
        </row>
      </sheetData>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refreshError="1"/>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efreshError="1"/>
      <sheetData sheetId="22949" refreshError="1"/>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efreshError="1"/>
      <sheetData sheetId="22960" refreshError="1"/>
      <sheetData sheetId="22961" refreshError="1"/>
      <sheetData sheetId="22962" refreshError="1"/>
      <sheetData sheetId="22963" refreshError="1"/>
      <sheetData sheetId="22964" refreshError="1"/>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sheetData sheetId="22992"/>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sheetData sheetId="23003" refreshError="1"/>
      <sheetData sheetId="23004" refreshError="1"/>
      <sheetData sheetId="23005" refreshError="1"/>
      <sheetData sheetId="23006"/>
      <sheetData sheetId="23007" refreshError="1"/>
      <sheetData sheetId="23008" refreshError="1"/>
      <sheetData sheetId="23009" refreshError="1"/>
      <sheetData sheetId="23010" refreshError="1"/>
      <sheetData sheetId="23011" refreshError="1"/>
      <sheetData sheetId="23012"/>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sheetData sheetId="23037" refreshError="1"/>
      <sheetData sheetId="23038" refreshError="1"/>
      <sheetData sheetId="23039" refreshError="1"/>
      <sheetData sheetId="23040" refreshError="1"/>
      <sheetData sheetId="23041" refreshError="1"/>
      <sheetData sheetId="23042" refreshError="1"/>
      <sheetData sheetId="23043"/>
      <sheetData sheetId="23044"/>
      <sheetData sheetId="23045"/>
      <sheetData sheetId="23046"/>
      <sheetData sheetId="23047"/>
      <sheetData sheetId="23048"/>
      <sheetData sheetId="23049"/>
      <sheetData sheetId="23050"/>
      <sheetData sheetId="23051"/>
      <sheetData sheetId="23052"/>
      <sheetData sheetId="23053"/>
      <sheetData sheetId="23054"/>
      <sheetData sheetId="23055"/>
      <sheetData sheetId="23056"/>
      <sheetData sheetId="23057"/>
      <sheetData sheetId="23058"/>
      <sheetData sheetId="23059"/>
      <sheetData sheetId="23060"/>
      <sheetData sheetId="23061"/>
      <sheetData sheetId="23062"/>
      <sheetData sheetId="23063"/>
      <sheetData sheetId="23064"/>
      <sheetData sheetId="23065"/>
      <sheetData sheetId="23066"/>
      <sheetData sheetId="23067"/>
      <sheetData sheetId="23068"/>
      <sheetData sheetId="23069"/>
      <sheetData sheetId="23070"/>
      <sheetData sheetId="23071"/>
      <sheetData sheetId="23072"/>
      <sheetData sheetId="23073"/>
      <sheetData sheetId="23074"/>
      <sheetData sheetId="23075"/>
      <sheetData sheetId="23076"/>
      <sheetData sheetId="23077"/>
      <sheetData sheetId="23078"/>
      <sheetData sheetId="23079"/>
      <sheetData sheetId="23080"/>
      <sheetData sheetId="23081"/>
      <sheetData sheetId="23082"/>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sheetData sheetId="23155"/>
      <sheetData sheetId="23156"/>
      <sheetData sheetId="23157"/>
      <sheetData sheetId="23158"/>
      <sheetData sheetId="23159"/>
      <sheetData sheetId="23160"/>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sheetData sheetId="23201"/>
      <sheetData sheetId="23202"/>
      <sheetData sheetId="23203"/>
      <sheetData sheetId="23204"/>
      <sheetData sheetId="23205"/>
      <sheetData sheetId="23206"/>
      <sheetData sheetId="23207"/>
      <sheetData sheetId="23208"/>
      <sheetData sheetId="23209"/>
      <sheetData sheetId="23210"/>
      <sheetData sheetId="23211"/>
      <sheetData sheetId="23212"/>
      <sheetData sheetId="23213"/>
      <sheetData sheetId="23214"/>
      <sheetData sheetId="23215"/>
      <sheetData sheetId="23216"/>
      <sheetData sheetId="23217" refreshError="1"/>
      <sheetData sheetId="23218"/>
      <sheetData sheetId="23219"/>
      <sheetData sheetId="23220"/>
      <sheetData sheetId="23221"/>
      <sheetData sheetId="23222"/>
      <sheetData sheetId="23223"/>
      <sheetData sheetId="23224" refreshError="1"/>
      <sheetData sheetId="23225"/>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sheetData sheetId="23275"/>
      <sheetData sheetId="23276"/>
      <sheetData sheetId="23277"/>
      <sheetData sheetId="23278"/>
      <sheetData sheetId="23279"/>
      <sheetData sheetId="23280">
        <row r="9">
          <cell r="A9" t="str">
            <v>A</v>
          </cell>
        </row>
      </sheetData>
      <sheetData sheetId="23281">
        <row r="9">
          <cell r="A9" t="str">
            <v>A</v>
          </cell>
        </row>
      </sheetData>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sheetData sheetId="23302"/>
      <sheetData sheetId="23303"/>
      <sheetData sheetId="23304"/>
      <sheetData sheetId="23305"/>
      <sheetData sheetId="23306"/>
      <sheetData sheetId="23307"/>
      <sheetData sheetId="23308"/>
      <sheetData sheetId="23309"/>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efreshError="1"/>
      <sheetData sheetId="23316" refreshError="1"/>
      <sheetData sheetId="23317" refreshError="1"/>
      <sheetData sheetId="23318" refreshError="1"/>
      <sheetData sheetId="23319" refreshError="1"/>
      <sheetData sheetId="23320" refreshError="1"/>
      <sheetData sheetId="23321"/>
      <sheetData sheetId="23322"/>
      <sheetData sheetId="23323"/>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efreshError="1"/>
      <sheetData sheetId="23333" refreshError="1"/>
      <sheetData sheetId="23334" refreshError="1"/>
      <sheetData sheetId="23335" refreshError="1"/>
      <sheetData sheetId="23336" refreshError="1"/>
      <sheetData sheetId="23337" refreshError="1"/>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ow r="9">
          <cell r="A9" t="str">
            <v>A</v>
          </cell>
        </row>
      </sheetData>
      <sheetData sheetId="23344">
        <row r="9">
          <cell r="A9" t="str">
            <v>A</v>
          </cell>
        </row>
      </sheetData>
      <sheetData sheetId="23345">
        <row r="9">
          <cell r="A9" t="str">
            <v>A</v>
          </cell>
        </row>
      </sheetData>
      <sheetData sheetId="23346">
        <row r="9">
          <cell r="A9" t="str">
            <v>A</v>
          </cell>
        </row>
      </sheetData>
      <sheetData sheetId="23347">
        <row r="9">
          <cell r="A9" t="str">
            <v>A</v>
          </cell>
        </row>
      </sheetData>
      <sheetData sheetId="23348">
        <row r="9">
          <cell r="A9" t="str">
            <v>A</v>
          </cell>
        </row>
      </sheetData>
      <sheetData sheetId="23349">
        <row r="9">
          <cell r="A9" t="str">
            <v>A</v>
          </cell>
        </row>
      </sheetData>
      <sheetData sheetId="23350">
        <row r="9">
          <cell r="A9" t="str">
            <v>A</v>
          </cell>
        </row>
      </sheetData>
      <sheetData sheetId="23351"/>
      <sheetData sheetId="23352"/>
      <sheetData sheetId="23353"/>
      <sheetData sheetId="23354"/>
      <sheetData sheetId="23355"/>
      <sheetData sheetId="23356"/>
      <sheetData sheetId="23357"/>
      <sheetData sheetId="23358"/>
      <sheetData sheetId="23359"/>
      <sheetData sheetId="23360"/>
      <sheetData sheetId="23361"/>
      <sheetData sheetId="23362"/>
      <sheetData sheetId="23363"/>
      <sheetData sheetId="23364"/>
      <sheetData sheetId="23365"/>
      <sheetData sheetId="23366"/>
      <sheetData sheetId="23367"/>
      <sheetData sheetId="23368"/>
      <sheetData sheetId="23369"/>
      <sheetData sheetId="23370"/>
      <sheetData sheetId="23371"/>
      <sheetData sheetId="23372"/>
      <sheetData sheetId="23373"/>
      <sheetData sheetId="23374"/>
      <sheetData sheetId="23375"/>
      <sheetData sheetId="23376"/>
      <sheetData sheetId="23377"/>
      <sheetData sheetId="23378"/>
      <sheetData sheetId="23379"/>
      <sheetData sheetId="23380"/>
      <sheetData sheetId="23381"/>
      <sheetData sheetId="23382"/>
      <sheetData sheetId="23383"/>
      <sheetData sheetId="23384"/>
      <sheetData sheetId="23385"/>
      <sheetData sheetId="23386" refreshError="1"/>
      <sheetData sheetId="23387"/>
      <sheetData sheetId="23388" refreshError="1"/>
      <sheetData sheetId="23389"/>
      <sheetData sheetId="23390" refreshError="1"/>
      <sheetData sheetId="23391"/>
      <sheetData sheetId="23392"/>
      <sheetData sheetId="23393" refreshError="1"/>
      <sheetData sheetId="23394" refreshError="1"/>
      <sheetData sheetId="23395"/>
      <sheetData sheetId="23396" refreshError="1"/>
      <sheetData sheetId="23397"/>
      <sheetData sheetId="23398" refreshError="1"/>
      <sheetData sheetId="23399" refreshError="1"/>
      <sheetData sheetId="23400"/>
      <sheetData sheetId="23401"/>
      <sheetData sheetId="23402"/>
      <sheetData sheetId="23403" refreshError="1"/>
      <sheetData sheetId="23404" refreshError="1"/>
      <sheetData sheetId="23405" refreshError="1"/>
      <sheetData sheetId="23406"/>
      <sheetData sheetId="23407" refreshError="1"/>
      <sheetData sheetId="23408"/>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sheetData sheetId="23426"/>
      <sheetData sheetId="23427" refreshError="1"/>
      <sheetData sheetId="23428" refreshError="1"/>
      <sheetData sheetId="23429"/>
      <sheetData sheetId="23430" refreshError="1"/>
      <sheetData sheetId="23431"/>
      <sheetData sheetId="23432" refreshError="1"/>
      <sheetData sheetId="23433" refreshError="1"/>
      <sheetData sheetId="23434"/>
      <sheetData sheetId="23435"/>
      <sheetData sheetId="23436"/>
      <sheetData sheetId="23437"/>
      <sheetData sheetId="23438" refreshError="1"/>
      <sheetData sheetId="23439" refreshError="1"/>
      <sheetData sheetId="23440"/>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sheetData sheetId="23460" refreshError="1"/>
      <sheetData sheetId="23461" refreshError="1"/>
      <sheetData sheetId="23462" refreshError="1"/>
      <sheetData sheetId="23463" refreshError="1"/>
      <sheetData sheetId="23464" refreshError="1"/>
      <sheetData sheetId="23465"/>
      <sheetData sheetId="23466"/>
      <sheetData sheetId="23467" refreshError="1"/>
      <sheetData sheetId="23468"/>
      <sheetData sheetId="23469"/>
      <sheetData sheetId="23470"/>
      <sheetData sheetId="23471"/>
      <sheetData sheetId="23472" refreshError="1"/>
      <sheetData sheetId="23473" refreshError="1"/>
      <sheetData sheetId="23474"/>
      <sheetData sheetId="23475"/>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ow r="9">
          <cell r="A9" t="str">
            <v>A</v>
          </cell>
        </row>
      </sheetData>
      <sheetData sheetId="23492">
        <row r="9">
          <cell r="A9" t="str">
            <v>A</v>
          </cell>
        </row>
      </sheetData>
      <sheetData sheetId="23493" refreshError="1"/>
      <sheetData sheetId="23494" refreshError="1"/>
      <sheetData sheetId="23495" refreshError="1"/>
      <sheetData sheetId="23496" refreshError="1"/>
      <sheetData sheetId="23497">
        <row r="9">
          <cell r="A9" t="str">
            <v>A</v>
          </cell>
        </row>
      </sheetData>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ow r="9">
          <cell r="A9" t="str">
            <v>A</v>
          </cell>
        </row>
      </sheetData>
      <sheetData sheetId="23518">
        <row r="9">
          <cell r="A9" t="str">
            <v>A</v>
          </cell>
        </row>
      </sheetData>
      <sheetData sheetId="23519" refreshError="1"/>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ow r="9">
          <cell r="A9" t="str">
            <v>A</v>
          </cell>
        </row>
      </sheetData>
      <sheetData sheetId="23538"/>
      <sheetData sheetId="23539">
        <row r="9">
          <cell r="A9" t="str">
            <v>A</v>
          </cell>
        </row>
      </sheetData>
      <sheetData sheetId="23540">
        <row r="9">
          <cell r="A9" t="str">
            <v>A</v>
          </cell>
        </row>
      </sheetData>
      <sheetData sheetId="23541">
        <row r="9">
          <cell r="A9" t="str">
            <v>A</v>
          </cell>
        </row>
      </sheetData>
      <sheetData sheetId="23542">
        <row r="9">
          <cell r="A9" t="str">
            <v>A</v>
          </cell>
        </row>
      </sheetData>
      <sheetData sheetId="23543"/>
      <sheetData sheetId="23544"/>
      <sheetData sheetId="23545"/>
      <sheetData sheetId="23546">
        <row r="9">
          <cell r="A9" t="str">
            <v>A</v>
          </cell>
        </row>
      </sheetData>
      <sheetData sheetId="23547" refreshError="1"/>
      <sheetData sheetId="23548" refreshError="1"/>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sheetData sheetId="23554">
        <row r="9">
          <cell r="A9" t="str">
            <v>A</v>
          </cell>
        </row>
      </sheetData>
      <sheetData sheetId="23555"/>
      <sheetData sheetId="23556"/>
      <sheetData sheetId="23557"/>
      <sheetData sheetId="23558"/>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sheetData sheetId="23573">
        <row r="9">
          <cell r="A9" t="str">
            <v>A</v>
          </cell>
        </row>
      </sheetData>
      <sheetData sheetId="23574">
        <row r="9">
          <cell r="A9" t="str">
            <v>A</v>
          </cell>
        </row>
      </sheetData>
      <sheetData sheetId="23575"/>
      <sheetData sheetId="23576">
        <row r="9">
          <cell r="A9" t="str">
            <v>A</v>
          </cell>
        </row>
      </sheetData>
      <sheetData sheetId="23577"/>
      <sheetData sheetId="23578"/>
      <sheetData sheetId="23579"/>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sheetData sheetId="23588">
        <row r="9">
          <cell r="A9" t="str">
            <v>A</v>
          </cell>
        </row>
      </sheetData>
      <sheetData sheetId="23589"/>
      <sheetData sheetId="23590"/>
      <sheetData sheetId="23591"/>
      <sheetData sheetId="23592"/>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sheetData sheetId="23607">
        <row r="9">
          <cell r="A9" t="str">
            <v>A</v>
          </cell>
        </row>
      </sheetData>
      <sheetData sheetId="23608">
        <row r="9">
          <cell r="A9" t="str">
            <v>A</v>
          </cell>
        </row>
      </sheetData>
      <sheetData sheetId="23609"/>
      <sheetData sheetId="23610">
        <row r="9">
          <cell r="A9" t="str">
            <v>A</v>
          </cell>
        </row>
      </sheetData>
      <sheetData sheetId="23611"/>
      <sheetData sheetId="23612"/>
      <sheetData sheetId="23613"/>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efreshError="1"/>
      <sheetData sheetId="23622">
        <row r="9">
          <cell r="A9" t="str">
            <v>A</v>
          </cell>
        </row>
      </sheetData>
      <sheetData sheetId="23623"/>
      <sheetData sheetId="23624"/>
      <sheetData sheetId="23625"/>
      <sheetData sheetId="23626"/>
      <sheetData sheetId="23627">
        <row r="9">
          <cell r="A9" t="str">
            <v>A</v>
          </cell>
        </row>
      </sheetData>
      <sheetData sheetId="23628">
        <row r="9">
          <cell r="A9" t="str">
            <v>A</v>
          </cell>
        </row>
      </sheetData>
      <sheetData sheetId="23629">
        <row r="9">
          <cell r="A9" t="str">
            <v>A</v>
          </cell>
        </row>
      </sheetData>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efreshError="1"/>
      <sheetData sheetId="23641">
        <row r="9">
          <cell r="A9" t="str">
            <v>A</v>
          </cell>
        </row>
      </sheetData>
      <sheetData sheetId="23642">
        <row r="9">
          <cell r="A9" t="str">
            <v>A</v>
          </cell>
        </row>
      </sheetData>
      <sheetData sheetId="23643"/>
      <sheetData sheetId="23644">
        <row r="9">
          <cell r="A9" t="str">
            <v>A</v>
          </cell>
        </row>
      </sheetData>
      <sheetData sheetId="23645" refreshError="1"/>
      <sheetData sheetId="23646" refreshError="1"/>
      <sheetData sheetId="23647" refreshError="1"/>
      <sheetData sheetId="23648"/>
      <sheetData sheetId="23649">
        <row r="9">
          <cell r="A9" t="str">
            <v>A</v>
          </cell>
        </row>
      </sheetData>
      <sheetData sheetId="23650"/>
      <sheetData sheetId="23651"/>
      <sheetData sheetId="23652"/>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efreshError="1"/>
      <sheetData sheetId="23658" refreshError="1"/>
      <sheetData sheetId="23659" refreshError="1"/>
      <sheetData sheetId="23660" refreshError="1"/>
      <sheetData sheetId="23661"/>
      <sheetData sheetId="23662"/>
      <sheetData sheetId="23663"/>
      <sheetData sheetId="23664"/>
      <sheetData sheetId="23665"/>
      <sheetData sheetId="23666"/>
      <sheetData sheetId="23667"/>
      <sheetData sheetId="23668"/>
      <sheetData sheetId="23669"/>
      <sheetData sheetId="23670"/>
      <sheetData sheetId="23671"/>
      <sheetData sheetId="23672"/>
      <sheetData sheetId="23673"/>
      <sheetData sheetId="23674"/>
      <sheetData sheetId="23675"/>
      <sheetData sheetId="23676"/>
      <sheetData sheetId="23677" refreshError="1"/>
      <sheetData sheetId="23678"/>
      <sheetData sheetId="23679"/>
      <sheetData sheetId="23680"/>
      <sheetData sheetId="23681"/>
      <sheetData sheetId="23682"/>
      <sheetData sheetId="23683"/>
      <sheetData sheetId="23684"/>
      <sheetData sheetId="23685"/>
      <sheetData sheetId="23686"/>
      <sheetData sheetId="23687"/>
      <sheetData sheetId="23688"/>
      <sheetData sheetId="23689"/>
      <sheetData sheetId="23690"/>
      <sheetData sheetId="23691"/>
      <sheetData sheetId="23692"/>
      <sheetData sheetId="23693"/>
      <sheetData sheetId="23694"/>
      <sheetData sheetId="23695"/>
      <sheetData sheetId="23696"/>
      <sheetData sheetId="23697"/>
      <sheetData sheetId="23698"/>
      <sheetData sheetId="23699"/>
      <sheetData sheetId="23700"/>
      <sheetData sheetId="23701"/>
      <sheetData sheetId="23702"/>
      <sheetData sheetId="23703"/>
      <sheetData sheetId="23704"/>
      <sheetData sheetId="23705"/>
      <sheetData sheetId="23706"/>
      <sheetData sheetId="23707"/>
      <sheetData sheetId="23708"/>
      <sheetData sheetId="23709"/>
      <sheetData sheetId="23710"/>
      <sheetData sheetId="23711"/>
      <sheetData sheetId="23712"/>
      <sheetData sheetId="23713"/>
      <sheetData sheetId="23714"/>
      <sheetData sheetId="23715"/>
      <sheetData sheetId="23716"/>
      <sheetData sheetId="23717"/>
      <sheetData sheetId="23718"/>
      <sheetData sheetId="23719"/>
      <sheetData sheetId="23720"/>
      <sheetData sheetId="23721"/>
      <sheetData sheetId="23722"/>
      <sheetData sheetId="23723"/>
      <sheetData sheetId="23724"/>
      <sheetData sheetId="23725"/>
      <sheetData sheetId="23726"/>
      <sheetData sheetId="23727"/>
      <sheetData sheetId="23728"/>
      <sheetData sheetId="23729"/>
      <sheetData sheetId="23730"/>
      <sheetData sheetId="23731"/>
      <sheetData sheetId="23732"/>
      <sheetData sheetId="23733"/>
      <sheetData sheetId="23734"/>
      <sheetData sheetId="23735"/>
      <sheetData sheetId="23736"/>
      <sheetData sheetId="23737"/>
      <sheetData sheetId="23738"/>
      <sheetData sheetId="23739"/>
      <sheetData sheetId="23740"/>
      <sheetData sheetId="23741"/>
      <sheetData sheetId="23742"/>
      <sheetData sheetId="23743"/>
      <sheetData sheetId="23744"/>
      <sheetData sheetId="23745"/>
      <sheetData sheetId="23746"/>
      <sheetData sheetId="23747"/>
      <sheetData sheetId="23748"/>
      <sheetData sheetId="23749" refreshError="1"/>
      <sheetData sheetId="23750" refreshError="1"/>
      <sheetData sheetId="23751"/>
      <sheetData sheetId="23752" refreshError="1"/>
      <sheetData sheetId="23753" refreshError="1"/>
      <sheetData sheetId="23754" refreshError="1"/>
      <sheetData sheetId="23755"/>
      <sheetData sheetId="23756"/>
      <sheetData sheetId="23757"/>
      <sheetData sheetId="23758"/>
      <sheetData sheetId="23759"/>
      <sheetData sheetId="23760"/>
      <sheetData sheetId="2376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sheetData sheetId="23834" refreshError="1"/>
      <sheetData sheetId="23835"/>
      <sheetData sheetId="23836"/>
      <sheetData sheetId="23837"/>
      <sheetData sheetId="23838"/>
      <sheetData sheetId="23839"/>
      <sheetData sheetId="23840"/>
      <sheetData sheetId="23841"/>
      <sheetData sheetId="23842"/>
      <sheetData sheetId="23843"/>
      <sheetData sheetId="23844"/>
      <sheetData sheetId="23845"/>
      <sheetData sheetId="23846"/>
      <sheetData sheetId="23847"/>
      <sheetData sheetId="23848"/>
      <sheetData sheetId="23849"/>
      <sheetData sheetId="23850"/>
      <sheetData sheetId="23851" refreshError="1"/>
      <sheetData sheetId="23852" refreshError="1"/>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sheetData sheetId="23880"/>
      <sheetData sheetId="23881"/>
      <sheetData sheetId="23882"/>
      <sheetData sheetId="23883"/>
      <sheetData sheetId="23884"/>
      <sheetData sheetId="23885"/>
      <sheetData sheetId="23886"/>
      <sheetData sheetId="23887"/>
      <sheetData sheetId="23888"/>
      <sheetData sheetId="23889"/>
      <sheetData sheetId="23890"/>
      <sheetData sheetId="23891"/>
      <sheetData sheetId="23892"/>
      <sheetData sheetId="23893"/>
      <sheetData sheetId="23894"/>
      <sheetData sheetId="23895"/>
      <sheetData sheetId="23896"/>
      <sheetData sheetId="23897"/>
      <sheetData sheetId="23898"/>
      <sheetData sheetId="23899"/>
      <sheetData sheetId="23900"/>
      <sheetData sheetId="23901"/>
      <sheetData sheetId="23902"/>
      <sheetData sheetId="23903"/>
      <sheetData sheetId="23904" refreshError="1"/>
      <sheetData sheetId="23905"/>
      <sheetData sheetId="23906"/>
      <sheetData sheetId="23907"/>
      <sheetData sheetId="23908"/>
      <sheetData sheetId="23909"/>
      <sheetData sheetId="23910"/>
      <sheetData sheetId="23911"/>
      <sheetData sheetId="23912"/>
      <sheetData sheetId="23913"/>
      <sheetData sheetId="23914"/>
      <sheetData sheetId="23915"/>
      <sheetData sheetId="23916"/>
      <sheetData sheetId="23917" refreshError="1"/>
      <sheetData sheetId="23918"/>
      <sheetData sheetId="23919" refreshError="1"/>
      <sheetData sheetId="23920"/>
      <sheetData sheetId="23921"/>
      <sheetData sheetId="23922"/>
      <sheetData sheetId="23923"/>
      <sheetData sheetId="23924"/>
      <sheetData sheetId="23925"/>
      <sheetData sheetId="23926"/>
      <sheetData sheetId="23927"/>
      <sheetData sheetId="23928"/>
      <sheetData sheetId="23929"/>
      <sheetData sheetId="23930"/>
      <sheetData sheetId="23931" refreshError="1"/>
      <sheetData sheetId="23932"/>
      <sheetData sheetId="23933"/>
      <sheetData sheetId="23934"/>
      <sheetData sheetId="23935"/>
      <sheetData sheetId="23936" refreshError="1"/>
      <sheetData sheetId="23937"/>
      <sheetData sheetId="23938"/>
      <sheetData sheetId="23939"/>
      <sheetData sheetId="23940"/>
      <sheetData sheetId="23941"/>
      <sheetData sheetId="23942"/>
      <sheetData sheetId="23943"/>
      <sheetData sheetId="23944"/>
      <sheetData sheetId="23945"/>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sheetData sheetId="23954"/>
      <sheetData sheetId="23955"/>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refreshError="1"/>
      <sheetData sheetId="23973" refreshError="1"/>
      <sheetData sheetId="23974" refreshError="1"/>
      <sheetData sheetId="23975" refreshError="1"/>
      <sheetData sheetId="23976" refreshError="1"/>
      <sheetData sheetId="23977" refreshError="1"/>
      <sheetData sheetId="23978" refreshError="1"/>
      <sheetData sheetId="23979" refreshError="1"/>
      <sheetData sheetId="23980" refreshError="1"/>
      <sheetData sheetId="23981" refreshError="1"/>
      <sheetData sheetId="23982" refreshError="1"/>
      <sheetData sheetId="23983" refreshError="1"/>
      <sheetData sheetId="23984" refreshError="1"/>
      <sheetData sheetId="23985" refreshError="1"/>
      <sheetData sheetId="23986" refreshError="1"/>
      <sheetData sheetId="23987" refreshError="1"/>
      <sheetData sheetId="23988" refreshError="1"/>
      <sheetData sheetId="23989" refreshError="1"/>
      <sheetData sheetId="23990" refreshError="1"/>
      <sheetData sheetId="23991" refreshError="1"/>
      <sheetData sheetId="23992" refreshError="1"/>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refreshError="1"/>
      <sheetData sheetId="24011" refreshError="1"/>
      <sheetData sheetId="24012" refreshError="1"/>
      <sheetData sheetId="24013" refreshError="1"/>
      <sheetData sheetId="24014" refreshError="1"/>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sheetData sheetId="24030" refreshError="1"/>
      <sheetData sheetId="24031" refreshError="1"/>
      <sheetData sheetId="24032"/>
      <sheetData sheetId="24033"/>
      <sheetData sheetId="24034"/>
      <sheetData sheetId="24035">
        <row r="9">
          <cell r="A9" t="str">
            <v>A</v>
          </cell>
        </row>
      </sheetData>
      <sheetData sheetId="24036">
        <row r="9">
          <cell r="A9" t="str">
            <v>A</v>
          </cell>
        </row>
      </sheetData>
      <sheetData sheetId="24037">
        <row r="9">
          <cell r="A9" t="str">
            <v>A</v>
          </cell>
        </row>
      </sheetData>
      <sheetData sheetId="24038">
        <row r="9">
          <cell r="A9" t="str">
            <v>A</v>
          </cell>
        </row>
      </sheetData>
      <sheetData sheetId="24039">
        <row r="9">
          <cell r="A9" t="str">
            <v>A</v>
          </cell>
        </row>
      </sheetData>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sheetData sheetId="24046" refreshError="1"/>
      <sheetData sheetId="24047" refreshError="1"/>
      <sheetData sheetId="24048" refreshError="1"/>
      <sheetData sheetId="24049"/>
      <sheetData sheetId="24050"/>
      <sheetData sheetId="24051" refreshError="1"/>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efreshError="1"/>
      <sheetData sheetId="24057">
        <row r="9">
          <cell r="A9" t="str">
            <v>A</v>
          </cell>
        </row>
      </sheetData>
      <sheetData sheetId="24058"/>
      <sheetData sheetId="24059"/>
      <sheetData sheetId="24060"/>
      <sheetData sheetId="24061"/>
      <sheetData sheetId="24062"/>
      <sheetData sheetId="24063" refreshError="1"/>
      <sheetData sheetId="24064">
        <row r="9">
          <cell r="A9" t="str">
            <v>A</v>
          </cell>
        </row>
      </sheetData>
      <sheetData sheetId="24065">
        <row r="9">
          <cell r="A9" t="str">
            <v>A</v>
          </cell>
        </row>
      </sheetData>
      <sheetData sheetId="24066" refreshError="1"/>
      <sheetData sheetId="24067" refreshError="1"/>
      <sheetData sheetId="24068" refreshError="1"/>
      <sheetData sheetId="24069">
        <row r="9">
          <cell r="A9" t="str">
            <v>A</v>
          </cell>
        </row>
      </sheetData>
      <sheetData sheetId="24070">
        <row r="9">
          <cell r="A9" t="str">
            <v>A</v>
          </cell>
        </row>
      </sheetData>
      <sheetData sheetId="24071">
        <row r="9">
          <cell r="A9" t="str">
            <v>A</v>
          </cell>
        </row>
      </sheetData>
      <sheetData sheetId="24072"/>
      <sheetData sheetId="24073">
        <row r="9">
          <cell r="A9" t="str">
            <v>A</v>
          </cell>
        </row>
      </sheetData>
      <sheetData sheetId="24074">
        <row r="9">
          <cell r="A9" t="str">
            <v>A</v>
          </cell>
        </row>
      </sheetData>
      <sheetData sheetId="24075"/>
      <sheetData sheetId="24076">
        <row r="9">
          <cell r="A9" t="str">
            <v>A</v>
          </cell>
        </row>
      </sheetData>
      <sheetData sheetId="24077"/>
      <sheetData sheetId="24078">
        <row r="9">
          <cell r="A9" t="str">
            <v>A</v>
          </cell>
        </row>
      </sheetData>
      <sheetData sheetId="24079" refreshError="1"/>
      <sheetData sheetId="24080">
        <row r="9">
          <cell r="A9" t="str">
            <v>A</v>
          </cell>
        </row>
      </sheetData>
      <sheetData sheetId="24081">
        <row r="9">
          <cell r="A9" t="str">
            <v>A</v>
          </cell>
        </row>
      </sheetData>
      <sheetData sheetId="24082"/>
      <sheetData sheetId="24083"/>
      <sheetData sheetId="24084"/>
      <sheetData sheetId="24085"/>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efreshError="1"/>
      <sheetData sheetId="24093" refreshError="1"/>
      <sheetData sheetId="24094" refreshError="1"/>
      <sheetData sheetId="24095" refreshError="1"/>
      <sheetData sheetId="24096" refreshError="1"/>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sheetData sheetId="24107"/>
      <sheetData sheetId="24108">
        <row r="9">
          <cell r="A9" t="str">
            <v>A</v>
          </cell>
        </row>
      </sheetData>
      <sheetData sheetId="24109"/>
      <sheetData sheetId="24110">
        <row r="9">
          <cell r="A9" t="str">
            <v>A</v>
          </cell>
        </row>
      </sheetData>
      <sheetData sheetId="24111"/>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sheetData sheetId="24117"/>
      <sheetData sheetId="24118"/>
      <sheetData sheetId="24119"/>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sheetData sheetId="24141"/>
      <sheetData sheetId="24142">
        <row r="9">
          <cell r="A9" t="str">
            <v>A</v>
          </cell>
        </row>
      </sheetData>
      <sheetData sheetId="24143"/>
      <sheetData sheetId="24144">
        <row r="9">
          <cell r="A9" t="str">
            <v>A</v>
          </cell>
        </row>
      </sheetData>
      <sheetData sheetId="24145"/>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efreshError="1"/>
      <sheetData sheetId="24151" refreshError="1"/>
      <sheetData sheetId="24152" refreshError="1"/>
      <sheetData sheetId="24153" refreshError="1"/>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efreshError="1"/>
      <sheetData sheetId="24175"/>
      <sheetData sheetId="24176">
        <row r="9">
          <cell r="A9" t="str">
            <v>A</v>
          </cell>
        </row>
      </sheetData>
      <sheetData sheetId="24177" refreshError="1"/>
      <sheetData sheetId="24178">
        <row r="9">
          <cell r="A9" t="str">
            <v>A</v>
          </cell>
        </row>
      </sheetData>
      <sheetData sheetId="24179" refreshError="1"/>
      <sheetData sheetId="24180"/>
      <sheetData sheetId="24181">
        <row r="9">
          <cell r="A9" t="str">
            <v>A</v>
          </cell>
        </row>
      </sheetData>
      <sheetData sheetId="24182">
        <row r="9">
          <cell r="A9" t="str">
            <v>A</v>
          </cell>
        </row>
      </sheetData>
      <sheetData sheetId="24183">
        <row r="9">
          <cell r="A9" t="str">
            <v>A</v>
          </cell>
        </row>
      </sheetData>
      <sheetData sheetId="24184"/>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ow r="9">
          <cell r="A9" t="str">
            <v>A</v>
          </cell>
        </row>
      </sheetData>
      <sheetData sheetId="24192"/>
      <sheetData sheetId="24193"/>
      <sheetData sheetId="24194"/>
      <sheetData sheetId="24195"/>
      <sheetData sheetId="24196"/>
      <sheetData sheetId="24197"/>
      <sheetData sheetId="24198"/>
      <sheetData sheetId="24199"/>
      <sheetData sheetId="24200"/>
      <sheetData sheetId="24201"/>
      <sheetData sheetId="24202"/>
      <sheetData sheetId="24203"/>
      <sheetData sheetId="24204"/>
      <sheetData sheetId="24205"/>
      <sheetData sheetId="24206"/>
      <sheetData sheetId="24207"/>
      <sheetData sheetId="24208"/>
      <sheetData sheetId="24209" refreshError="1"/>
      <sheetData sheetId="24210"/>
      <sheetData sheetId="24211"/>
      <sheetData sheetId="24212"/>
      <sheetData sheetId="24213"/>
      <sheetData sheetId="24214"/>
      <sheetData sheetId="24215"/>
      <sheetData sheetId="24216"/>
      <sheetData sheetId="24217"/>
      <sheetData sheetId="24218"/>
      <sheetData sheetId="24219"/>
      <sheetData sheetId="24220"/>
      <sheetData sheetId="24221"/>
      <sheetData sheetId="24222"/>
      <sheetData sheetId="24223"/>
      <sheetData sheetId="24224"/>
      <sheetData sheetId="24225"/>
      <sheetData sheetId="24226"/>
      <sheetData sheetId="24227"/>
      <sheetData sheetId="24228"/>
      <sheetData sheetId="24229"/>
      <sheetData sheetId="24230"/>
      <sheetData sheetId="24231"/>
      <sheetData sheetId="24232"/>
      <sheetData sheetId="24233"/>
      <sheetData sheetId="24234"/>
      <sheetData sheetId="24235"/>
      <sheetData sheetId="24236"/>
      <sheetData sheetId="24237"/>
      <sheetData sheetId="24238"/>
      <sheetData sheetId="24239"/>
      <sheetData sheetId="24240"/>
      <sheetData sheetId="24241"/>
      <sheetData sheetId="24242"/>
      <sheetData sheetId="24243"/>
      <sheetData sheetId="24244"/>
      <sheetData sheetId="24245"/>
      <sheetData sheetId="24246"/>
      <sheetData sheetId="24247"/>
      <sheetData sheetId="24248"/>
      <sheetData sheetId="24249"/>
      <sheetData sheetId="24250"/>
      <sheetData sheetId="24251"/>
      <sheetData sheetId="24252"/>
      <sheetData sheetId="24253"/>
      <sheetData sheetId="24254"/>
      <sheetData sheetId="24255"/>
      <sheetData sheetId="24256"/>
      <sheetData sheetId="24257"/>
      <sheetData sheetId="24258"/>
      <sheetData sheetId="24259"/>
      <sheetData sheetId="24260"/>
      <sheetData sheetId="24261"/>
      <sheetData sheetId="24262"/>
      <sheetData sheetId="24263"/>
      <sheetData sheetId="24264"/>
      <sheetData sheetId="24265"/>
      <sheetData sheetId="24266"/>
      <sheetData sheetId="24267"/>
      <sheetData sheetId="24268"/>
      <sheetData sheetId="24269"/>
      <sheetData sheetId="24270"/>
      <sheetData sheetId="24271"/>
      <sheetData sheetId="24272"/>
      <sheetData sheetId="24273"/>
      <sheetData sheetId="24274"/>
      <sheetData sheetId="24275"/>
      <sheetData sheetId="24276"/>
      <sheetData sheetId="24277"/>
      <sheetData sheetId="24278"/>
      <sheetData sheetId="24279"/>
      <sheetData sheetId="24280"/>
      <sheetData sheetId="24281" refreshError="1"/>
      <sheetData sheetId="24282" refreshError="1"/>
      <sheetData sheetId="24283"/>
      <sheetData sheetId="24284"/>
      <sheetData sheetId="24285"/>
      <sheetData sheetId="24286" refreshError="1"/>
      <sheetData sheetId="24287"/>
      <sheetData sheetId="24288"/>
      <sheetData sheetId="24289"/>
      <sheetData sheetId="24290"/>
      <sheetData sheetId="24291"/>
      <sheetData sheetId="24292"/>
      <sheetData sheetId="24293"/>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efreshError="1"/>
      <sheetData sheetId="24309" refreshError="1"/>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sheetData sheetId="24366"/>
      <sheetData sheetId="24367"/>
      <sheetData sheetId="24368"/>
      <sheetData sheetId="24369"/>
      <sheetData sheetId="24370"/>
      <sheetData sheetId="24371"/>
      <sheetData sheetId="24372"/>
      <sheetData sheetId="24373"/>
      <sheetData sheetId="24374"/>
      <sheetData sheetId="24375"/>
      <sheetData sheetId="24376"/>
      <sheetData sheetId="24377">
        <row r="9">
          <cell r="A9" t="str">
            <v>A</v>
          </cell>
        </row>
      </sheetData>
      <sheetData sheetId="24378">
        <row r="9">
          <cell r="A9" t="str">
            <v>A</v>
          </cell>
        </row>
      </sheetData>
      <sheetData sheetId="24379"/>
      <sheetData sheetId="24380"/>
      <sheetData sheetId="24381"/>
      <sheetData sheetId="24382"/>
      <sheetData sheetId="24383"/>
      <sheetData sheetId="24384"/>
      <sheetData sheetId="24385"/>
      <sheetData sheetId="24386"/>
      <sheetData sheetId="24387"/>
      <sheetData sheetId="24388"/>
      <sheetData sheetId="24389"/>
      <sheetData sheetId="24390"/>
      <sheetData sheetId="24391"/>
      <sheetData sheetId="24392"/>
      <sheetData sheetId="24393"/>
      <sheetData sheetId="24394" refreshError="1"/>
      <sheetData sheetId="24395" refreshError="1"/>
      <sheetData sheetId="24396"/>
      <sheetData sheetId="24397" refreshError="1"/>
      <sheetData sheetId="24398" refreshError="1"/>
      <sheetData sheetId="24399" refreshError="1"/>
      <sheetData sheetId="24400" refreshError="1"/>
      <sheetData sheetId="24401" refreshError="1"/>
      <sheetData sheetId="24402" refreshError="1"/>
      <sheetData sheetId="24403" refreshError="1"/>
      <sheetData sheetId="24404" refreshError="1"/>
      <sheetData sheetId="24405" refreshError="1"/>
      <sheetData sheetId="24406" refreshError="1"/>
      <sheetData sheetId="24407" refreshError="1"/>
      <sheetData sheetId="24408" refreshError="1"/>
      <sheetData sheetId="24409" refreshError="1"/>
      <sheetData sheetId="24410" refreshError="1"/>
      <sheetData sheetId="24411"/>
      <sheetData sheetId="24412">
        <row r="9">
          <cell r="A9" t="str">
            <v>A</v>
          </cell>
        </row>
      </sheetData>
      <sheetData sheetId="24413"/>
      <sheetData sheetId="24414"/>
      <sheetData sheetId="24415"/>
      <sheetData sheetId="24416"/>
      <sheetData sheetId="24417"/>
      <sheetData sheetId="24418"/>
      <sheetData sheetId="24419"/>
      <sheetData sheetId="24420"/>
      <sheetData sheetId="24421"/>
      <sheetData sheetId="24422"/>
      <sheetData sheetId="24423"/>
      <sheetData sheetId="24424"/>
      <sheetData sheetId="24425"/>
      <sheetData sheetId="24426"/>
      <sheetData sheetId="24427"/>
      <sheetData sheetId="24428"/>
      <sheetData sheetId="24429"/>
      <sheetData sheetId="24430"/>
      <sheetData sheetId="24431"/>
      <sheetData sheetId="24432"/>
      <sheetData sheetId="24433"/>
      <sheetData sheetId="24434"/>
      <sheetData sheetId="24435"/>
      <sheetData sheetId="24436" refreshError="1"/>
      <sheetData sheetId="24437" refreshError="1"/>
      <sheetData sheetId="24438"/>
      <sheetData sheetId="24439"/>
      <sheetData sheetId="24440"/>
      <sheetData sheetId="24441"/>
      <sheetData sheetId="24442"/>
      <sheetData sheetId="24443"/>
      <sheetData sheetId="24444"/>
      <sheetData sheetId="24445"/>
      <sheetData sheetId="24446">
        <row r="9">
          <cell r="A9" t="str">
            <v>A</v>
          </cell>
        </row>
      </sheetData>
      <sheetData sheetId="24447"/>
      <sheetData sheetId="24448"/>
      <sheetData sheetId="24449"/>
      <sheetData sheetId="24450"/>
      <sheetData sheetId="24451"/>
      <sheetData sheetId="24452" refreshError="1"/>
      <sheetData sheetId="24453" refreshError="1"/>
      <sheetData sheetId="24454" refreshError="1"/>
      <sheetData sheetId="24455" refreshError="1"/>
      <sheetData sheetId="24456" refreshError="1"/>
      <sheetData sheetId="24457" refreshError="1"/>
      <sheetData sheetId="24458" refreshError="1"/>
      <sheetData sheetId="24459" refreshError="1"/>
      <sheetData sheetId="24460" refreshError="1"/>
      <sheetData sheetId="24461" refreshError="1"/>
      <sheetData sheetId="24462" refreshError="1"/>
      <sheetData sheetId="24463" refreshError="1"/>
      <sheetData sheetId="24464" refreshError="1"/>
      <sheetData sheetId="24465" refreshError="1"/>
      <sheetData sheetId="24466" refreshError="1"/>
      <sheetData sheetId="24467" refreshError="1"/>
      <sheetData sheetId="24468" refreshError="1"/>
      <sheetData sheetId="24469" refreshError="1"/>
      <sheetData sheetId="24470" refreshError="1"/>
      <sheetData sheetId="24471" refreshError="1"/>
      <sheetData sheetId="24472" refreshError="1"/>
      <sheetData sheetId="24473" refreshError="1"/>
      <sheetData sheetId="24474" refreshError="1"/>
      <sheetData sheetId="24475" refreshError="1"/>
      <sheetData sheetId="24476" refreshError="1"/>
      <sheetData sheetId="24477" refreshError="1"/>
      <sheetData sheetId="24478"/>
      <sheetData sheetId="24479"/>
      <sheetData sheetId="24480">
        <row r="9">
          <cell r="A9" t="str">
            <v>A</v>
          </cell>
        </row>
      </sheetData>
      <sheetData sheetId="24481" refreshError="1"/>
      <sheetData sheetId="24482" refreshError="1"/>
      <sheetData sheetId="24483" refreshError="1"/>
      <sheetData sheetId="24484" refreshError="1"/>
      <sheetData sheetId="24485" refreshError="1"/>
      <sheetData sheetId="24486"/>
      <sheetData sheetId="24487">
        <row r="9">
          <cell r="A9" t="str">
            <v>A</v>
          </cell>
        </row>
      </sheetData>
      <sheetData sheetId="24488">
        <row r="9">
          <cell r="A9" t="str">
            <v>A</v>
          </cell>
        </row>
      </sheetData>
      <sheetData sheetId="24489" refreshError="1"/>
      <sheetData sheetId="24490" refreshError="1"/>
      <sheetData sheetId="24491">
        <row r="9">
          <cell r="A9" t="str">
            <v>A</v>
          </cell>
        </row>
      </sheetData>
      <sheetData sheetId="24492" refreshError="1"/>
      <sheetData sheetId="24493">
        <row r="9">
          <cell r="A9" t="str">
            <v>A</v>
          </cell>
        </row>
      </sheetData>
      <sheetData sheetId="24494">
        <row r="9">
          <cell r="A9" t="str">
            <v>A</v>
          </cell>
        </row>
      </sheetData>
      <sheetData sheetId="24495" refreshError="1"/>
      <sheetData sheetId="24496" refreshError="1"/>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ow r="9">
          <cell r="A9" t="str">
            <v>A</v>
          </cell>
        </row>
      </sheetData>
      <sheetData sheetId="24511" refreshError="1"/>
      <sheetData sheetId="24512" refreshError="1"/>
      <sheetData sheetId="24513" refreshError="1"/>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efreshError="1"/>
      <sheetData sheetId="24520" refreshError="1"/>
      <sheetData sheetId="24521"/>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ow r="9">
          <cell r="A9" t="str">
            <v>A</v>
          </cell>
        </row>
      </sheetData>
      <sheetData sheetId="24530">
        <row r="9">
          <cell r="A9" t="str">
            <v>A</v>
          </cell>
        </row>
      </sheetData>
      <sheetData sheetId="24531"/>
      <sheetData sheetId="24532"/>
      <sheetData sheetId="24533"/>
      <sheetData sheetId="24534"/>
      <sheetData sheetId="24535">
        <row r="9">
          <cell r="A9" t="str">
            <v>A</v>
          </cell>
        </row>
      </sheetData>
      <sheetData sheetId="24536">
        <row r="9">
          <cell r="A9" t="str">
            <v>A</v>
          </cell>
        </row>
      </sheetData>
      <sheetData sheetId="24537">
        <row r="9">
          <cell r="A9" t="str">
            <v>A</v>
          </cell>
        </row>
      </sheetData>
      <sheetData sheetId="24538">
        <row r="9">
          <cell r="A9" t="str">
            <v>A</v>
          </cell>
        </row>
      </sheetData>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sheetData sheetId="24546"/>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sheetData sheetId="24552">
        <row r="9">
          <cell r="A9" t="str">
            <v>A</v>
          </cell>
        </row>
      </sheetData>
      <sheetData sheetId="24553">
        <row r="9">
          <cell r="A9" t="str">
            <v>A</v>
          </cell>
        </row>
      </sheetData>
      <sheetData sheetId="24554"/>
      <sheetData sheetId="24555"/>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sheetData sheetId="24566"/>
      <sheetData sheetId="24567"/>
      <sheetData sheetId="24568"/>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sheetData sheetId="24580"/>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sheetData sheetId="24586">
        <row r="9">
          <cell r="A9" t="str">
            <v>A</v>
          </cell>
        </row>
      </sheetData>
      <sheetData sheetId="24587">
        <row r="9">
          <cell r="A9" t="str">
            <v>A</v>
          </cell>
        </row>
      </sheetData>
      <sheetData sheetId="24588"/>
      <sheetData sheetId="24589"/>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sheetData sheetId="24600"/>
      <sheetData sheetId="24601"/>
      <sheetData sheetId="24602"/>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ow r="9">
          <cell r="A9" t="str">
            <v>A</v>
          </cell>
        </row>
      </sheetData>
      <sheetData sheetId="24611">
        <row r="9">
          <cell r="A9" t="str">
            <v>A</v>
          </cell>
        </row>
      </sheetData>
      <sheetData sheetId="24612">
        <row r="9">
          <cell r="A9" t="str">
            <v>A</v>
          </cell>
        </row>
      </sheetData>
      <sheetData sheetId="24613" refreshError="1"/>
      <sheetData sheetId="24614" refreshError="1"/>
      <sheetData sheetId="24615">
        <row r="9">
          <cell r="A9" t="str">
            <v>A</v>
          </cell>
        </row>
      </sheetData>
      <sheetData sheetId="24616">
        <row r="9">
          <cell r="A9" t="str">
            <v>A</v>
          </cell>
        </row>
      </sheetData>
      <sheetData sheetId="24617">
        <row r="9">
          <cell r="A9" t="str">
            <v>A</v>
          </cell>
        </row>
      </sheetData>
      <sheetData sheetId="24618">
        <row r="9">
          <cell r="A9" t="str">
            <v>A</v>
          </cell>
        </row>
      </sheetData>
      <sheetData sheetId="24619"/>
      <sheetData sheetId="24620">
        <row r="9">
          <cell r="A9" t="str">
            <v>A</v>
          </cell>
        </row>
      </sheetData>
      <sheetData sheetId="24621">
        <row r="9">
          <cell r="A9" t="str">
            <v>A</v>
          </cell>
        </row>
      </sheetData>
      <sheetData sheetId="24622" refreshError="1"/>
      <sheetData sheetId="24623" refreshError="1"/>
      <sheetData sheetId="24624"/>
      <sheetData sheetId="24625">
        <row r="9">
          <cell r="A9" t="str">
            <v>A</v>
          </cell>
        </row>
      </sheetData>
      <sheetData sheetId="24626">
        <row r="9">
          <cell r="A9" t="str">
            <v>A</v>
          </cell>
        </row>
      </sheetData>
      <sheetData sheetId="24627">
        <row r="9">
          <cell r="A9" t="str">
            <v>A</v>
          </cell>
        </row>
      </sheetData>
      <sheetData sheetId="24628">
        <row r="9">
          <cell r="A9" t="str">
            <v>A</v>
          </cell>
        </row>
      </sheetData>
      <sheetData sheetId="24629"/>
      <sheetData sheetId="24630"/>
      <sheetData sheetId="24631"/>
      <sheetData sheetId="24632"/>
      <sheetData sheetId="24633" refreshError="1"/>
      <sheetData sheetId="24634" refreshError="1"/>
      <sheetData sheetId="24635" refreshError="1"/>
      <sheetData sheetId="24636" refreshError="1"/>
      <sheetData sheetId="24637"/>
      <sheetData sheetId="24638"/>
      <sheetData sheetId="24639"/>
      <sheetData sheetId="24640"/>
      <sheetData sheetId="24641"/>
      <sheetData sheetId="24642"/>
      <sheetData sheetId="24643"/>
      <sheetData sheetId="24644"/>
      <sheetData sheetId="24645"/>
      <sheetData sheetId="24646"/>
      <sheetData sheetId="24647"/>
      <sheetData sheetId="24648"/>
      <sheetData sheetId="24649"/>
      <sheetData sheetId="24650"/>
      <sheetData sheetId="24651"/>
      <sheetData sheetId="24652"/>
      <sheetData sheetId="24653" refreshError="1"/>
      <sheetData sheetId="24654"/>
      <sheetData sheetId="24655"/>
      <sheetData sheetId="24656"/>
      <sheetData sheetId="24657"/>
      <sheetData sheetId="24658"/>
      <sheetData sheetId="24659"/>
      <sheetData sheetId="24660"/>
      <sheetData sheetId="24661"/>
      <sheetData sheetId="24662"/>
      <sheetData sheetId="24663"/>
      <sheetData sheetId="24664"/>
      <sheetData sheetId="24665"/>
      <sheetData sheetId="24666"/>
      <sheetData sheetId="24667"/>
      <sheetData sheetId="24668"/>
      <sheetData sheetId="24669"/>
      <sheetData sheetId="24670"/>
      <sheetData sheetId="24671"/>
      <sheetData sheetId="24672"/>
      <sheetData sheetId="24673"/>
      <sheetData sheetId="24674"/>
      <sheetData sheetId="24675"/>
      <sheetData sheetId="24676"/>
      <sheetData sheetId="24677"/>
      <sheetData sheetId="24678"/>
      <sheetData sheetId="24679"/>
      <sheetData sheetId="24680"/>
      <sheetData sheetId="24681"/>
      <sheetData sheetId="24682"/>
      <sheetData sheetId="24683"/>
      <sheetData sheetId="24684"/>
      <sheetData sheetId="24685"/>
      <sheetData sheetId="24686"/>
      <sheetData sheetId="24687"/>
      <sheetData sheetId="24688"/>
      <sheetData sheetId="24689"/>
      <sheetData sheetId="24690"/>
      <sheetData sheetId="24691"/>
      <sheetData sheetId="24692"/>
      <sheetData sheetId="24693"/>
      <sheetData sheetId="24694"/>
      <sheetData sheetId="24695"/>
      <sheetData sheetId="24696"/>
      <sheetData sheetId="24697"/>
      <sheetData sheetId="24698"/>
      <sheetData sheetId="24699"/>
      <sheetData sheetId="24700"/>
      <sheetData sheetId="24701"/>
      <sheetData sheetId="24702"/>
      <sheetData sheetId="24703"/>
      <sheetData sheetId="24704"/>
      <sheetData sheetId="24705"/>
      <sheetData sheetId="24706"/>
      <sheetData sheetId="24707"/>
      <sheetData sheetId="24708"/>
      <sheetData sheetId="24709"/>
      <sheetData sheetId="24710"/>
      <sheetData sheetId="24711"/>
      <sheetData sheetId="24712"/>
      <sheetData sheetId="24713"/>
      <sheetData sheetId="24714"/>
      <sheetData sheetId="24715"/>
      <sheetData sheetId="24716"/>
      <sheetData sheetId="24717"/>
      <sheetData sheetId="24718"/>
      <sheetData sheetId="24719"/>
      <sheetData sheetId="24720"/>
      <sheetData sheetId="24721"/>
      <sheetData sheetId="24722"/>
      <sheetData sheetId="24723"/>
      <sheetData sheetId="24724"/>
      <sheetData sheetId="24725" refreshError="1"/>
      <sheetData sheetId="24726" refreshError="1"/>
      <sheetData sheetId="24727"/>
      <sheetData sheetId="24728"/>
      <sheetData sheetId="24729"/>
      <sheetData sheetId="24730"/>
      <sheetData sheetId="24731" refreshError="1"/>
      <sheetData sheetId="24732" refreshError="1"/>
      <sheetData sheetId="24733" refreshError="1"/>
      <sheetData sheetId="24734" refreshError="1"/>
      <sheetData sheetId="24735" refreshError="1"/>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efreshError="1"/>
      <sheetData sheetId="24769" refreshError="1"/>
      <sheetData sheetId="24770" refreshError="1"/>
      <sheetData sheetId="24771" refreshError="1"/>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sheetData sheetId="24804"/>
      <sheetData sheetId="24805"/>
      <sheetData sheetId="24806"/>
      <sheetData sheetId="24807"/>
      <sheetData sheetId="24808"/>
      <sheetData sheetId="24809"/>
      <sheetData sheetId="24810"/>
      <sheetData sheetId="24811"/>
      <sheetData sheetId="24812"/>
      <sheetData sheetId="24813"/>
      <sheetData sheetId="24814" refreshError="1"/>
      <sheetData sheetId="24815" refreshError="1"/>
      <sheetData sheetId="24816" refreshError="1"/>
      <sheetData sheetId="24817" refreshError="1"/>
      <sheetData sheetId="24818"/>
      <sheetData sheetId="24819"/>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sheetData sheetId="24829"/>
      <sheetData sheetId="24830"/>
      <sheetData sheetId="24831" refreshError="1"/>
      <sheetData sheetId="24832"/>
      <sheetData sheetId="24833"/>
      <sheetData sheetId="24834"/>
      <sheetData sheetId="24835"/>
      <sheetData sheetId="24836"/>
      <sheetData sheetId="24837"/>
      <sheetData sheetId="24838"/>
      <sheetData sheetId="24839" refreshError="1"/>
      <sheetData sheetId="24840" refreshError="1"/>
      <sheetData sheetId="24841"/>
      <sheetData sheetId="24842"/>
      <sheetData sheetId="24843"/>
      <sheetData sheetId="24844"/>
      <sheetData sheetId="24845"/>
      <sheetData sheetId="24846"/>
      <sheetData sheetId="24847"/>
      <sheetData sheetId="24848"/>
      <sheetData sheetId="24849"/>
      <sheetData sheetId="24850"/>
      <sheetData sheetId="24851"/>
      <sheetData sheetId="24852"/>
      <sheetData sheetId="24853"/>
      <sheetData sheetId="24854"/>
      <sheetData sheetId="24855" refreshError="1"/>
      <sheetData sheetId="24856" refreshError="1"/>
      <sheetData sheetId="24857" refreshError="1"/>
      <sheetData sheetId="24858" refreshError="1"/>
      <sheetData sheetId="24859" refreshError="1"/>
      <sheetData sheetId="24860" refreshError="1"/>
      <sheetData sheetId="24861" refreshError="1"/>
      <sheetData sheetId="24862" refreshError="1"/>
      <sheetData sheetId="24863" refreshError="1"/>
      <sheetData sheetId="24864" refreshError="1"/>
      <sheetData sheetId="24865" refreshError="1"/>
      <sheetData sheetId="24866" refreshError="1"/>
      <sheetData sheetId="24867" refreshError="1"/>
      <sheetData sheetId="24868" refreshError="1"/>
      <sheetData sheetId="24869" refreshError="1"/>
      <sheetData sheetId="24870" refreshError="1"/>
      <sheetData sheetId="24871"/>
      <sheetData sheetId="24872"/>
      <sheetData sheetId="24873"/>
      <sheetData sheetId="24874"/>
      <sheetData sheetId="24875"/>
      <sheetData sheetId="24876"/>
      <sheetData sheetId="24877"/>
      <sheetData sheetId="24878"/>
      <sheetData sheetId="24879"/>
      <sheetData sheetId="24880"/>
      <sheetData sheetId="24881"/>
      <sheetData sheetId="24882"/>
      <sheetData sheetId="24883"/>
      <sheetData sheetId="24884"/>
      <sheetData sheetId="24885"/>
      <sheetData sheetId="24886"/>
      <sheetData sheetId="24887"/>
      <sheetData sheetId="24888"/>
      <sheetData sheetId="24889">
        <row r="9">
          <cell r="A9" t="str">
            <v>A</v>
          </cell>
        </row>
      </sheetData>
      <sheetData sheetId="24890">
        <row r="9">
          <cell r="A9" t="str">
            <v>A</v>
          </cell>
        </row>
      </sheetData>
      <sheetData sheetId="24891">
        <row r="9">
          <cell r="A9" t="str">
            <v>A</v>
          </cell>
        </row>
      </sheetData>
      <sheetData sheetId="24892"/>
      <sheetData sheetId="24893"/>
      <sheetData sheetId="24894"/>
      <sheetData sheetId="24895"/>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sheetData sheetId="24925"/>
      <sheetData sheetId="24926"/>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sheetData sheetId="24935"/>
      <sheetData sheetId="24936"/>
      <sheetData sheetId="24937"/>
      <sheetData sheetId="24938"/>
      <sheetData sheetId="24939" refreshError="1"/>
      <sheetData sheetId="24940"/>
      <sheetData sheetId="24941" refreshError="1"/>
      <sheetData sheetId="24942" refreshError="1"/>
      <sheetData sheetId="24943" refreshError="1"/>
      <sheetData sheetId="24944"/>
      <sheetData sheetId="24945"/>
      <sheetData sheetId="24946"/>
      <sheetData sheetId="24947"/>
      <sheetData sheetId="24948" refreshError="1"/>
      <sheetData sheetId="24949" refreshError="1"/>
      <sheetData sheetId="24950"/>
      <sheetData sheetId="24951" refreshError="1"/>
      <sheetData sheetId="24952" refreshError="1"/>
      <sheetData sheetId="24953" refreshError="1"/>
      <sheetData sheetId="24954">
        <row r="9">
          <cell r="A9" t="str">
            <v>A</v>
          </cell>
        </row>
      </sheetData>
      <sheetData sheetId="24955" refreshError="1"/>
      <sheetData sheetId="24956"/>
      <sheetData sheetId="24957">
        <row r="9">
          <cell r="A9" t="str">
            <v>A</v>
          </cell>
        </row>
      </sheetData>
      <sheetData sheetId="24958" refreshError="1"/>
      <sheetData sheetId="24959"/>
      <sheetData sheetId="24960"/>
      <sheetData sheetId="24961"/>
      <sheetData sheetId="24962"/>
      <sheetData sheetId="24963"/>
      <sheetData sheetId="24964"/>
      <sheetData sheetId="24965"/>
      <sheetData sheetId="24966"/>
      <sheetData sheetId="24967"/>
      <sheetData sheetId="24968"/>
      <sheetData sheetId="24969"/>
      <sheetData sheetId="24970"/>
      <sheetData sheetId="24971"/>
      <sheetData sheetId="24972"/>
      <sheetData sheetId="24973"/>
      <sheetData sheetId="24974" refreshError="1"/>
      <sheetData sheetId="24975">
        <row r="9">
          <cell r="A9" t="str">
            <v>A</v>
          </cell>
        </row>
      </sheetData>
      <sheetData sheetId="24976" refreshError="1"/>
      <sheetData sheetId="24977" refreshError="1"/>
      <sheetData sheetId="24978" refreshError="1"/>
      <sheetData sheetId="24979"/>
      <sheetData sheetId="24980"/>
      <sheetData sheetId="24981"/>
      <sheetData sheetId="24982"/>
      <sheetData sheetId="24983" refreshError="1"/>
      <sheetData sheetId="24984" refreshError="1"/>
      <sheetData sheetId="24985"/>
      <sheetData sheetId="24986" refreshError="1"/>
      <sheetData sheetId="24987" refreshError="1"/>
      <sheetData sheetId="24988" refreshError="1"/>
      <sheetData sheetId="24989"/>
      <sheetData sheetId="24990" refreshError="1"/>
      <sheetData sheetId="24991"/>
      <sheetData sheetId="24992"/>
      <sheetData sheetId="24993" refreshError="1"/>
      <sheetData sheetId="24994"/>
      <sheetData sheetId="24995"/>
      <sheetData sheetId="24996"/>
      <sheetData sheetId="24997"/>
      <sheetData sheetId="24998"/>
      <sheetData sheetId="24999"/>
      <sheetData sheetId="25000"/>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ow r="9">
          <cell r="A9" t="str">
            <v>A</v>
          </cell>
        </row>
      </sheetData>
      <sheetData sheetId="25011" refreshError="1"/>
      <sheetData sheetId="25012" refreshError="1"/>
      <sheetData sheetId="25013" refreshError="1"/>
      <sheetData sheetId="25014"/>
      <sheetData sheetId="25015"/>
      <sheetData sheetId="25016" refreshError="1"/>
      <sheetData sheetId="25017" refreshError="1"/>
      <sheetData sheetId="25018" refreshError="1"/>
      <sheetData sheetId="25019" refreshError="1"/>
      <sheetData sheetId="25020"/>
      <sheetData sheetId="25021" refreshError="1"/>
      <sheetData sheetId="25022" refreshError="1"/>
      <sheetData sheetId="25023" refreshError="1"/>
      <sheetData sheetId="25024"/>
      <sheetData sheetId="25025" refreshError="1"/>
      <sheetData sheetId="25026"/>
      <sheetData sheetId="25027"/>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ow r="9">
          <cell r="A9" t="str">
            <v>A</v>
          </cell>
        </row>
      </sheetData>
      <sheetData sheetId="25038">
        <row r="9">
          <cell r="A9" t="str">
            <v>A</v>
          </cell>
        </row>
      </sheetData>
      <sheetData sheetId="25039">
        <row r="9">
          <cell r="A9" t="str">
            <v>A</v>
          </cell>
        </row>
      </sheetData>
      <sheetData sheetId="25040">
        <row r="9">
          <cell r="A9" t="str">
            <v>A</v>
          </cell>
        </row>
      </sheetData>
      <sheetData sheetId="25041">
        <row r="9">
          <cell r="A9" t="str">
            <v>A</v>
          </cell>
        </row>
      </sheetData>
      <sheetData sheetId="25042">
        <row r="9">
          <cell r="A9" t="str">
            <v>A</v>
          </cell>
        </row>
      </sheetData>
      <sheetData sheetId="25043">
        <row r="9">
          <cell r="A9" t="str">
            <v>A</v>
          </cell>
        </row>
      </sheetData>
      <sheetData sheetId="25044">
        <row r="9">
          <cell r="A9" t="str">
            <v>A</v>
          </cell>
        </row>
      </sheetData>
      <sheetData sheetId="25045">
        <row r="9">
          <cell r="A9" t="str">
            <v>A</v>
          </cell>
        </row>
      </sheetData>
      <sheetData sheetId="25046">
        <row r="9">
          <cell r="A9" t="str">
            <v>A</v>
          </cell>
        </row>
      </sheetData>
      <sheetData sheetId="25047">
        <row r="9">
          <cell r="A9" t="str">
            <v>A</v>
          </cell>
        </row>
      </sheetData>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sheetData sheetId="25070"/>
      <sheetData sheetId="25071"/>
      <sheetData sheetId="25072"/>
      <sheetData sheetId="25073"/>
      <sheetData sheetId="25074"/>
      <sheetData sheetId="25075"/>
      <sheetData sheetId="25076"/>
      <sheetData sheetId="25077"/>
      <sheetData sheetId="25078">
        <row r="9">
          <cell r="A9" t="str">
            <v>A</v>
          </cell>
        </row>
      </sheetData>
      <sheetData sheetId="25079">
        <row r="9">
          <cell r="A9" t="str">
            <v>A</v>
          </cell>
        </row>
      </sheetData>
      <sheetData sheetId="25080">
        <row r="9">
          <cell r="A9" t="str">
            <v>A</v>
          </cell>
        </row>
      </sheetData>
      <sheetData sheetId="25081">
        <row r="9">
          <cell r="A9" t="str">
            <v>A</v>
          </cell>
        </row>
      </sheetData>
      <sheetData sheetId="25082">
        <row r="9">
          <cell r="A9" t="str">
            <v>A</v>
          </cell>
        </row>
      </sheetData>
      <sheetData sheetId="25083">
        <row r="9">
          <cell r="A9" t="str">
            <v>A</v>
          </cell>
        </row>
      </sheetData>
      <sheetData sheetId="25084"/>
      <sheetData sheetId="25085"/>
      <sheetData sheetId="25086"/>
      <sheetData sheetId="25087"/>
      <sheetData sheetId="25088"/>
      <sheetData sheetId="25089"/>
      <sheetData sheetId="25090"/>
      <sheetData sheetId="25091"/>
      <sheetData sheetId="25092"/>
      <sheetData sheetId="25093"/>
      <sheetData sheetId="25094"/>
      <sheetData sheetId="25095"/>
      <sheetData sheetId="25096"/>
      <sheetData sheetId="25097">
        <row r="9">
          <cell r="A9" t="str">
            <v>A</v>
          </cell>
        </row>
      </sheetData>
      <sheetData sheetId="25098">
        <row r="9">
          <cell r="A9" t="str">
            <v>A</v>
          </cell>
        </row>
      </sheetData>
      <sheetData sheetId="25099">
        <row r="9">
          <cell r="A9" t="str">
            <v>A</v>
          </cell>
        </row>
      </sheetData>
      <sheetData sheetId="25100"/>
      <sheetData sheetId="25101"/>
      <sheetData sheetId="25102"/>
      <sheetData sheetId="25103"/>
      <sheetData sheetId="25104"/>
      <sheetData sheetId="25105"/>
      <sheetData sheetId="25106"/>
      <sheetData sheetId="25107"/>
      <sheetData sheetId="25108"/>
      <sheetData sheetId="25109"/>
      <sheetData sheetId="25110"/>
      <sheetData sheetId="25111"/>
      <sheetData sheetId="25112"/>
      <sheetData sheetId="25113"/>
      <sheetData sheetId="25114"/>
      <sheetData sheetId="25115"/>
      <sheetData sheetId="25116"/>
      <sheetData sheetId="25117"/>
      <sheetData sheetId="25118"/>
      <sheetData sheetId="25119"/>
      <sheetData sheetId="25120"/>
      <sheetData sheetId="25121"/>
      <sheetData sheetId="25122"/>
      <sheetData sheetId="25123"/>
      <sheetData sheetId="25124"/>
      <sheetData sheetId="25125"/>
      <sheetData sheetId="25126"/>
      <sheetData sheetId="25127"/>
      <sheetData sheetId="25128"/>
      <sheetData sheetId="25129"/>
      <sheetData sheetId="25130"/>
      <sheetData sheetId="25131"/>
      <sheetData sheetId="25132"/>
      <sheetData sheetId="25133"/>
      <sheetData sheetId="25134"/>
      <sheetData sheetId="25135"/>
      <sheetData sheetId="25136"/>
      <sheetData sheetId="25137"/>
      <sheetData sheetId="25138"/>
      <sheetData sheetId="25139"/>
      <sheetData sheetId="25140"/>
      <sheetData sheetId="25141"/>
      <sheetData sheetId="25142"/>
      <sheetData sheetId="25143"/>
      <sheetData sheetId="25144"/>
      <sheetData sheetId="25145"/>
      <sheetData sheetId="25146"/>
      <sheetData sheetId="25147"/>
      <sheetData sheetId="25148"/>
      <sheetData sheetId="25149"/>
      <sheetData sheetId="25150"/>
      <sheetData sheetId="25151"/>
      <sheetData sheetId="25152"/>
      <sheetData sheetId="25153"/>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sheetData sheetId="25168"/>
      <sheetData sheetId="25169"/>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sheetData sheetId="25184"/>
      <sheetData sheetId="25185"/>
      <sheetData sheetId="25186"/>
      <sheetData sheetId="25187"/>
      <sheetData sheetId="25188"/>
      <sheetData sheetId="25189"/>
      <sheetData sheetId="25190"/>
      <sheetData sheetId="25191"/>
      <sheetData sheetId="25192"/>
      <sheetData sheetId="25193"/>
      <sheetData sheetId="25194"/>
      <sheetData sheetId="25195"/>
      <sheetData sheetId="25196"/>
      <sheetData sheetId="25197"/>
      <sheetData sheetId="25198"/>
      <sheetData sheetId="25199"/>
      <sheetData sheetId="25200"/>
      <sheetData sheetId="25201"/>
      <sheetData sheetId="25202"/>
      <sheetData sheetId="25203"/>
      <sheetData sheetId="25204"/>
      <sheetData sheetId="25205"/>
      <sheetData sheetId="25206"/>
      <sheetData sheetId="25207"/>
      <sheetData sheetId="25208"/>
      <sheetData sheetId="25209"/>
      <sheetData sheetId="25210"/>
      <sheetData sheetId="25211"/>
      <sheetData sheetId="25212"/>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sheetData sheetId="25414"/>
      <sheetData sheetId="25415"/>
      <sheetData sheetId="25416"/>
      <sheetData sheetId="25417"/>
      <sheetData sheetId="25418"/>
      <sheetData sheetId="25419"/>
      <sheetData sheetId="25420"/>
      <sheetData sheetId="25421"/>
      <sheetData sheetId="25422"/>
      <sheetData sheetId="25423"/>
      <sheetData sheetId="25424"/>
      <sheetData sheetId="25425"/>
      <sheetData sheetId="25426"/>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refreshError="1"/>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efreshError="1"/>
      <sheetData sheetId="26897" refreshError="1"/>
      <sheetData sheetId="26898" refreshError="1"/>
      <sheetData sheetId="26899" refreshError="1"/>
      <sheetData sheetId="26900" refreshError="1"/>
      <sheetData sheetId="26901" refreshError="1"/>
      <sheetData sheetId="26902" refreshError="1"/>
      <sheetData sheetId="26903" refreshError="1"/>
      <sheetData sheetId="26904" refreshError="1"/>
      <sheetData sheetId="26905" refreshError="1"/>
      <sheetData sheetId="26906" refreshError="1"/>
      <sheetData sheetId="26907" refreshError="1"/>
      <sheetData sheetId="26908" refreshError="1"/>
      <sheetData sheetId="26909" refreshError="1"/>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refreshError="1"/>
      <sheetData sheetId="26925" refreshError="1"/>
      <sheetData sheetId="26926" refreshError="1"/>
      <sheetData sheetId="26927" refreshError="1"/>
      <sheetData sheetId="26928" refreshError="1"/>
      <sheetData sheetId="26929" refreshError="1"/>
      <sheetData sheetId="26930" refreshError="1"/>
      <sheetData sheetId="26931" refreshError="1"/>
      <sheetData sheetId="26932" refreshError="1"/>
      <sheetData sheetId="26933" refreshError="1"/>
      <sheetData sheetId="26934" refreshError="1"/>
      <sheetData sheetId="26935" refreshError="1"/>
      <sheetData sheetId="26936" refreshError="1"/>
      <sheetData sheetId="26937" refreshError="1"/>
      <sheetData sheetId="26938" refreshError="1"/>
      <sheetData sheetId="26939" refreshError="1"/>
      <sheetData sheetId="26940" refreshError="1"/>
      <sheetData sheetId="26941" refreshError="1"/>
      <sheetData sheetId="26942" refreshError="1"/>
      <sheetData sheetId="26943" refreshError="1"/>
      <sheetData sheetId="26944" refreshError="1"/>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efreshError="1"/>
      <sheetData sheetId="26962" refreshError="1"/>
      <sheetData sheetId="26963" refreshError="1"/>
      <sheetData sheetId="26964" refreshError="1"/>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refreshError="1"/>
      <sheetData sheetId="26984" refreshError="1"/>
      <sheetData sheetId="26985" refreshError="1"/>
      <sheetData sheetId="26986" refreshError="1"/>
      <sheetData sheetId="26987" refreshError="1"/>
      <sheetData sheetId="26988" refreshError="1"/>
      <sheetData sheetId="26989" refreshError="1"/>
      <sheetData sheetId="26990" refreshError="1"/>
      <sheetData sheetId="26991" refreshError="1"/>
      <sheetData sheetId="26992" refreshError="1"/>
      <sheetData sheetId="26993" refreshError="1"/>
      <sheetData sheetId="26994" refreshError="1"/>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ow r="9">
          <cell r="A9" t="str">
            <v>A</v>
          </cell>
        </row>
      </sheetData>
      <sheetData sheetId="27003">
        <row r="9">
          <cell r="A9" t="str">
            <v>A</v>
          </cell>
        </row>
      </sheetData>
      <sheetData sheetId="27004">
        <row r="9">
          <cell r="A9" t="str">
            <v>A</v>
          </cell>
        </row>
      </sheetData>
      <sheetData sheetId="27005">
        <row r="9">
          <cell r="A9" t="str">
            <v>A</v>
          </cell>
        </row>
      </sheetData>
      <sheetData sheetId="27006">
        <row r="9">
          <cell r="A9" t="str">
            <v>A</v>
          </cell>
        </row>
      </sheetData>
      <sheetData sheetId="27007">
        <row r="9">
          <cell r="A9" t="str">
            <v>A</v>
          </cell>
        </row>
      </sheetData>
      <sheetData sheetId="27008">
        <row r="9">
          <cell r="A9" t="str">
            <v>A</v>
          </cell>
        </row>
      </sheetData>
      <sheetData sheetId="27009">
        <row r="9">
          <cell r="A9" t="str">
            <v>A</v>
          </cell>
        </row>
      </sheetData>
      <sheetData sheetId="27010">
        <row r="9">
          <cell r="A9" t="str">
            <v>A</v>
          </cell>
        </row>
      </sheetData>
      <sheetData sheetId="27011">
        <row r="9">
          <cell r="A9" t="str">
            <v>A</v>
          </cell>
        </row>
      </sheetData>
      <sheetData sheetId="27012">
        <row r="9">
          <cell r="A9" t="str">
            <v>A</v>
          </cell>
        </row>
      </sheetData>
      <sheetData sheetId="27013">
        <row r="9">
          <cell r="A9" t="str">
            <v>A</v>
          </cell>
        </row>
      </sheetData>
      <sheetData sheetId="27014">
        <row r="9">
          <cell r="A9" t="str">
            <v>A</v>
          </cell>
        </row>
      </sheetData>
      <sheetData sheetId="27015">
        <row r="9">
          <cell r="A9" t="str">
            <v>A</v>
          </cell>
        </row>
      </sheetData>
      <sheetData sheetId="27016">
        <row r="9">
          <cell r="A9" t="str">
            <v>A</v>
          </cell>
        </row>
      </sheetData>
      <sheetData sheetId="27017">
        <row r="9">
          <cell r="A9" t="str">
            <v>A</v>
          </cell>
        </row>
      </sheetData>
      <sheetData sheetId="27018" refreshError="1"/>
      <sheetData sheetId="27019" refreshError="1"/>
      <sheetData sheetId="27020">
        <row r="9">
          <cell r="A9" t="str">
            <v>A</v>
          </cell>
        </row>
      </sheetData>
      <sheetData sheetId="27021"/>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efreshError="1"/>
      <sheetData sheetId="27036" refreshError="1"/>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ow r="9">
          <cell r="A9" t="str">
            <v>A</v>
          </cell>
        </row>
      </sheetData>
      <sheetData sheetId="27056"/>
      <sheetData sheetId="27057">
        <row r="9">
          <cell r="A9" t="str">
            <v>A</v>
          </cell>
        </row>
      </sheetData>
      <sheetData sheetId="27058">
        <row r="9">
          <cell r="A9" t="str">
            <v>A</v>
          </cell>
        </row>
      </sheetData>
      <sheetData sheetId="27059">
        <row r="9">
          <cell r="A9" t="str">
            <v>A</v>
          </cell>
        </row>
      </sheetData>
      <sheetData sheetId="27060">
        <row r="9">
          <cell r="A9" t="str">
            <v>A</v>
          </cell>
        </row>
      </sheetData>
      <sheetData sheetId="27061">
        <row r="9">
          <cell r="A9" t="str">
            <v>A</v>
          </cell>
        </row>
      </sheetData>
      <sheetData sheetId="27062">
        <row r="9">
          <cell r="A9" t="str">
            <v>A</v>
          </cell>
        </row>
      </sheetData>
      <sheetData sheetId="27063">
        <row r="9">
          <cell r="A9" t="str">
            <v>A</v>
          </cell>
        </row>
      </sheetData>
      <sheetData sheetId="27064">
        <row r="9">
          <cell r="A9" t="str">
            <v>A</v>
          </cell>
        </row>
      </sheetData>
      <sheetData sheetId="27065">
        <row r="9">
          <cell r="A9" t="str">
            <v>A</v>
          </cell>
        </row>
      </sheetData>
      <sheetData sheetId="27066">
        <row r="9">
          <cell r="A9" t="str">
            <v>A</v>
          </cell>
        </row>
      </sheetData>
      <sheetData sheetId="27067">
        <row r="9">
          <cell r="A9" t="str">
            <v>A</v>
          </cell>
        </row>
      </sheetData>
      <sheetData sheetId="27068">
        <row r="9">
          <cell r="A9" t="str">
            <v>A</v>
          </cell>
        </row>
      </sheetData>
      <sheetData sheetId="27069">
        <row r="9">
          <cell r="A9" t="str">
            <v>A</v>
          </cell>
        </row>
      </sheetData>
      <sheetData sheetId="27070">
        <row r="9">
          <cell r="A9" t="str">
            <v>A</v>
          </cell>
        </row>
      </sheetData>
      <sheetData sheetId="27071">
        <row r="9">
          <cell r="A9" t="str">
            <v>A</v>
          </cell>
        </row>
      </sheetData>
      <sheetData sheetId="27072">
        <row r="9">
          <cell r="A9" t="str">
            <v>A</v>
          </cell>
        </row>
      </sheetData>
      <sheetData sheetId="27073">
        <row r="9">
          <cell r="A9" t="str">
            <v>A</v>
          </cell>
        </row>
      </sheetData>
      <sheetData sheetId="27074">
        <row r="9">
          <cell r="A9" t="str">
            <v>A</v>
          </cell>
        </row>
      </sheetData>
      <sheetData sheetId="27075">
        <row r="9">
          <cell r="A9" t="str">
            <v>A</v>
          </cell>
        </row>
      </sheetData>
      <sheetData sheetId="27076">
        <row r="9">
          <cell r="A9" t="str">
            <v>A</v>
          </cell>
        </row>
      </sheetData>
      <sheetData sheetId="27077">
        <row r="9">
          <cell r="A9" t="str">
            <v>A</v>
          </cell>
        </row>
      </sheetData>
      <sheetData sheetId="27078">
        <row r="9">
          <cell r="A9" t="str">
            <v>A</v>
          </cell>
        </row>
      </sheetData>
      <sheetData sheetId="27079">
        <row r="9">
          <cell r="A9" t="str">
            <v>A</v>
          </cell>
        </row>
      </sheetData>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efreshError="1"/>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ow r="9">
          <cell r="A9" t="str">
            <v>A</v>
          </cell>
        </row>
      </sheetData>
      <sheetData sheetId="27145"/>
      <sheetData sheetId="27146"/>
      <sheetData sheetId="27147"/>
      <sheetData sheetId="27148"/>
      <sheetData sheetId="27149"/>
      <sheetData sheetId="27150"/>
      <sheetData sheetId="27151"/>
      <sheetData sheetId="27152"/>
      <sheetData sheetId="27153"/>
      <sheetData sheetId="27154"/>
      <sheetData sheetId="27155"/>
      <sheetData sheetId="27156"/>
      <sheetData sheetId="27157"/>
      <sheetData sheetId="27158"/>
      <sheetData sheetId="27159"/>
      <sheetData sheetId="27160"/>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sheetData sheetId="27181"/>
      <sheetData sheetId="27182"/>
      <sheetData sheetId="27183"/>
      <sheetData sheetId="27184"/>
      <sheetData sheetId="27185"/>
      <sheetData sheetId="27186"/>
      <sheetData sheetId="27187"/>
      <sheetData sheetId="27188"/>
      <sheetData sheetId="27189"/>
      <sheetData sheetId="27190"/>
      <sheetData sheetId="27191"/>
      <sheetData sheetId="27192"/>
      <sheetData sheetId="27193"/>
      <sheetData sheetId="27194"/>
      <sheetData sheetId="27195"/>
      <sheetData sheetId="27196"/>
      <sheetData sheetId="27197"/>
      <sheetData sheetId="27198"/>
      <sheetData sheetId="27199"/>
      <sheetData sheetId="27200"/>
      <sheetData sheetId="27201"/>
      <sheetData sheetId="27202"/>
      <sheetData sheetId="27203"/>
      <sheetData sheetId="27204" refreshError="1"/>
      <sheetData sheetId="27205"/>
      <sheetData sheetId="27206"/>
      <sheetData sheetId="27207"/>
      <sheetData sheetId="27208"/>
      <sheetData sheetId="27209"/>
      <sheetData sheetId="27210"/>
      <sheetData sheetId="27211"/>
      <sheetData sheetId="27212"/>
      <sheetData sheetId="27213"/>
      <sheetData sheetId="27214"/>
      <sheetData sheetId="27215"/>
      <sheetData sheetId="27216"/>
      <sheetData sheetId="27217"/>
      <sheetData sheetId="27218"/>
      <sheetData sheetId="27219"/>
      <sheetData sheetId="27220"/>
      <sheetData sheetId="27221"/>
      <sheetData sheetId="27222"/>
      <sheetData sheetId="27223"/>
      <sheetData sheetId="27224"/>
      <sheetData sheetId="27225"/>
      <sheetData sheetId="27226"/>
      <sheetData sheetId="27227"/>
      <sheetData sheetId="27228"/>
      <sheetData sheetId="27229"/>
      <sheetData sheetId="27230"/>
      <sheetData sheetId="27231"/>
      <sheetData sheetId="27232"/>
      <sheetData sheetId="27233"/>
      <sheetData sheetId="27234"/>
      <sheetData sheetId="27235"/>
      <sheetData sheetId="27236"/>
      <sheetData sheetId="27237"/>
      <sheetData sheetId="27238"/>
      <sheetData sheetId="27239"/>
      <sheetData sheetId="27240"/>
      <sheetData sheetId="27241"/>
      <sheetData sheetId="27242"/>
      <sheetData sheetId="27243"/>
      <sheetData sheetId="27244"/>
      <sheetData sheetId="27245"/>
      <sheetData sheetId="27246"/>
      <sheetData sheetId="27247"/>
      <sheetData sheetId="27248"/>
      <sheetData sheetId="27249"/>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sheetData sheetId="27267"/>
      <sheetData sheetId="27268"/>
      <sheetData sheetId="27269"/>
      <sheetData sheetId="27270"/>
      <sheetData sheetId="27271"/>
      <sheetData sheetId="27272"/>
      <sheetData sheetId="27273"/>
      <sheetData sheetId="27274"/>
      <sheetData sheetId="27275"/>
      <sheetData sheetId="27276"/>
      <sheetData sheetId="27277"/>
      <sheetData sheetId="27278"/>
      <sheetData sheetId="27279"/>
      <sheetData sheetId="27280"/>
      <sheetData sheetId="27281"/>
      <sheetData sheetId="27282"/>
      <sheetData sheetId="27283"/>
      <sheetData sheetId="27284"/>
      <sheetData sheetId="27285"/>
      <sheetData sheetId="27286"/>
      <sheetData sheetId="27287"/>
      <sheetData sheetId="27288"/>
      <sheetData sheetId="27289"/>
      <sheetData sheetId="27290"/>
      <sheetData sheetId="27291"/>
      <sheetData sheetId="27292"/>
      <sheetData sheetId="27293"/>
      <sheetData sheetId="27294"/>
      <sheetData sheetId="27295"/>
      <sheetData sheetId="27296"/>
      <sheetData sheetId="27297"/>
      <sheetData sheetId="27298"/>
      <sheetData sheetId="27299"/>
      <sheetData sheetId="27300" refreshError="1"/>
      <sheetData sheetId="27301" refreshError="1"/>
      <sheetData sheetId="27302" refreshError="1"/>
      <sheetData sheetId="27303" refreshError="1"/>
      <sheetData sheetId="27304" refreshError="1"/>
      <sheetData sheetId="27305" refreshError="1"/>
      <sheetData sheetId="27306" refreshError="1"/>
      <sheetData sheetId="27307" refreshError="1"/>
      <sheetData sheetId="27308" refreshError="1"/>
      <sheetData sheetId="27309" refreshError="1"/>
      <sheetData sheetId="27310" refreshError="1"/>
      <sheetData sheetId="27311" refreshError="1"/>
      <sheetData sheetId="27312" refreshError="1"/>
      <sheetData sheetId="27313" refreshError="1"/>
      <sheetData sheetId="27314" refreshError="1"/>
      <sheetData sheetId="27315" refreshError="1"/>
      <sheetData sheetId="27316" refreshError="1"/>
      <sheetData sheetId="27317" refreshError="1"/>
      <sheetData sheetId="27318" refreshError="1"/>
      <sheetData sheetId="27319" refreshError="1"/>
      <sheetData sheetId="27320" refreshError="1"/>
      <sheetData sheetId="27321" refreshError="1"/>
      <sheetData sheetId="27322" refreshError="1"/>
      <sheetData sheetId="27323" refreshError="1"/>
      <sheetData sheetId="27324" refreshError="1"/>
      <sheetData sheetId="27325"/>
      <sheetData sheetId="27326"/>
      <sheetData sheetId="27327"/>
      <sheetData sheetId="27328"/>
      <sheetData sheetId="27329"/>
      <sheetData sheetId="27330"/>
      <sheetData sheetId="27331"/>
      <sheetData sheetId="27332"/>
      <sheetData sheetId="27333"/>
      <sheetData sheetId="27334"/>
      <sheetData sheetId="27335"/>
      <sheetData sheetId="27336"/>
      <sheetData sheetId="27337"/>
      <sheetData sheetId="27338"/>
      <sheetData sheetId="27339"/>
      <sheetData sheetId="27340"/>
      <sheetData sheetId="27341"/>
      <sheetData sheetId="27342"/>
      <sheetData sheetId="27343"/>
      <sheetData sheetId="27344"/>
      <sheetData sheetId="27345"/>
      <sheetData sheetId="27346"/>
      <sheetData sheetId="27347" refreshError="1"/>
      <sheetData sheetId="27348" refreshError="1"/>
      <sheetData sheetId="27349" refreshError="1"/>
      <sheetData sheetId="27350" refreshError="1"/>
      <sheetData sheetId="27351" refreshError="1"/>
      <sheetData sheetId="27352" refreshError="1"/>
      <sheetData sheetId="27353" refreshError="1"/>
      <sheetData sheetId="27354" refreshError="1"/>
      <sheetData sheetId="27355" refreshError="1"/>
      <sheetData sheetId="27356" refreshError="1"/>
      <sheetData sheetId="27357" refreshError="1"/>
      <sheetData sheetId="27358" refreshError="1"/>
      <sheetData sheetId="27359" refreshError="1"/>
      <sheetData sheetId="27360" refreshError="1"/>
      <sheetData sheetId="27361" refreshError="1"/>
      <sheetData sheetId="27362" refreshError="1"/>
      <sheetData sheetId="27363" refreshError="1"/>
      <sheetData sheetId="27364" refreshError="1"/>
      <sheetData sheetId="27365" refreshError="1"/>
      <sheetData sheetId="27366" refreshError="1"/>
      <sheetData sheetId="27367" refreshError="1"/>
      <sheetData sheetId="27368" refreshError="1"/>
      <sheetData sheetId="27369" refreshError="1"/>
      <sheetData sheetId="27370" refreshError="1"/>
      <sheetData sheetId="27371" refreshError="1"/>
      <sheetData sheetId="27372" refreshError="1"/>
      <sheetData sheetId="27373" refreshError="1"/>
      <sheetData sheetId="27374" refreshError="1"/>
      <sheetData sheetId="27375" refreshError="1"/>
      <sheetData sheetId="27376" refreshError="1"/>
      <sheetData sheetId="27377" refreshError="1"/>
      <sheetData sheetId="27378" refreshError="1"/>
      <sheetData sheetId="27379" refreshError="1"/>
      <sheetData sheetId="27380" refreshError="1"/>
      <sheetData sheetId="27381" refreshError="1"/>
      <sheetData sheetId="27382" refreshError="1"/>
      <sheetData sheetId="27383" refreshError="1"/>
      <sheetData sheetId="27384" refreshError="1"/>
      <sheetData sheetId="27385" refreshError="1"/>
      <sheetData sheetId="27386" refreshError="1"/>
      <sheetData sheetId="27387"/>
      <sheetData sheetId="27388"/>
      <sheetData sheetId="27389"/>
      <sheetData sheetId="27390"/>
      <sheetData sheetId="27391"/>
      <sheetData sheetId="27392">
        <row r="9">
          <cell r="A9" t="str">
            <v>A</v>
          </cell>
        </row>
      </sheetData>
      <sheetData sheetId="27393"/>
      <sheetData sheetId="27394">
        <row r="9">
          <cell r="A9" t="str">
            <v>A</v>
          </cell>
        </row>
      </sheetData>
      <sheetData sheetId="27395">
        <row r="9">
          <cell r="A9" t="str">
            <v>A</v>
          </cell>
        </row>
      </sheetData>
      <sheetData sheetId="27396"/>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sheetData sheetId="27420"/>
      <sheetData sheetId="27421"/>
      <sheetData sheetId="27422"/>
      <sheetData sheetId="27423"/>
      <sheetData sheetId="27424"/>
      <sheetData sheetId="27425"/>
      <sheetData sheetId="27426"/>
      <sheetData sheetId="27427">
        <row r="9">
          <cell r="A9" t="str">
            <v>A</v>
          </cell>
        </row>
      </sheetData>
      <sheetData sheetId="27428"/>
      <sheetData sheetId="27429">
        <row r="9">
          <cell r="A9" t="str">
            <v>A</v>
          </cell>
        </row>
      </sheetData>
      <sheetData sheetId="27430">
        <row r="9">
          <cell r="A9" t="str">
            <v>A</v>
          </cell>
        </row>
      </sheetData>
      <sheetData sheetId="27431"/>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efreshError="1"/>
      <sheetData sheetId="27455"/>
      <sheetData sheetId="27456" refreshError="1"/>
      <sheetData sheetId="27457" refreshError="1"/>
      <sheetData sheetId="27458" refreshError="1"/>
      <sheetData sheetId="27459" refreshError="1"/>
      <sheetData sheetId="27460" refreshError="1"/>
      <sheetData sheetId="27461" refreshError="1"/>
      <sheetData sheetId="27462">
        <row r="9">
          <cell r="A9" t="str">
            <v>A</v>
          </cell>
        </row>
      </sheetData>
      <sheetData sheetId="27463" refreshError="1"/>
      <sheetData sheetId="27464">
        <row r="9">
          <cell r="A9" t="str">
            <v>A</v>
          </cell>
        </row>
      </sheetData>
      <sheetData sheetId="27465">
        <row r="9">
          <cell r="A9" t="str">
            <v>A</v>
          </cell>
        </row>
      </sheetData>
      <sheetData sheetId="27466" refreshError="1"/>
      <sheetData sheetId="27467">
        <row r="9">
          <cell r="A9" t="str">
            <v>A</v>
          </cell>
        </row>
      </sheetData>
      <sheetData sheetId="27468">
        <row r="9">
          <cell r="A9" t="str">
            <v>A</v>
          </cell>
        </row>
      </sheetData>
      <sheetData sheetId="27469">
        <row r="9">
          <cell r="A9" t="str">
            <v>A</v>
          </cell>
        </row>
      </sheetData>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ow r="9">
          <cell r="A9" t="str">
            <v>A</v>
          </cell>
        </row>
      </sheetData>
      <sheetData sheetId="27475"/>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ow r="9">
          <cell r="A9" t="str">
            <v>A</v>
          </cell>
        </row>
      </sheetData>
      <sheetData sheetId="27482"/>
      <sheetData sheetId="27483"/>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efreshError="1"/>
      <sheetData sheetId="27491" refreshError="1"/>
      <sheetData sheetId="27492">
        <row r="9">
          <cell r="A9" t="str">
            <v>A</v>
          </cell>
        </row>
      </sheetData>
      <sheetData sheetId="27493">
        <row r="9">
          <cell r="A9" t="str">
            <v>A</v>
          </cell>
        </row>
      </sheetData>
      <sheetData sheetId="27494"/>
      <sheetData sheetId="27495">
        <row r="9">
          <cell r="A9" t="str">
            <v>A</v>
          </cell>
        </row>
      </sheetData>
      <sheetData sheetId="27496"/>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ow r="9">
          <cell r="A9" t="str">
            <v>A</v>
          </cell>
        </row>
      </sheetData>
      <sheetData sheetId="27507">
        <row r="9">
          <cell r="A9" t="str">
            <v>A</v>
          </cell>
        </row>
      </sheetData>
      <sheetData sheetId="27508">
        <row r="9">
          <cell r="A9" t="str">
            <v>A</v>
          </cell>
        </row>
      </sheetData>
      <sheetData sheetId="27509">
        <row r="9">
          <cell r="A9" t="str">
            <v>A</v>
          </cell>
        </row>
      </sheetData>
      <sheetData sheetId="27510"/>
      <sheetData sheetId="27511">
        <row r="9">
          <cell r="A9" t="str">
            <v>A</v>
          </cell>
        </row>
      </sheetData>
      <sheetData sheetId="27512">
        <row r="9">
          <cell r="A9" t="str">
            <v>A</v>
          </cell>
        </row>
      </sheetData>
      <sheetData sheetId="27513">
        <row r="9">
          <cell r="A9" t="str">
            <v>A</v>
          </cell>
        </row>
      </sheetData>
      <sheetData sheetId="27514">
        <row r="9">
          <cell r="A9" t="str">
            <v>A</v>
          </cell>
        </row>
      </sheetData>
      <sheetData sheetId="27515">
        <row r="9">
          <cell r="A9" t="str">
            <v>A</v>
          </cell>
        </row>
      </sheetData>
      <sheetData sheetId="27516">
        <row r="9">
          <cell r="A9" t="str">
            <v>A</v>
          </cell>
        </row>
      </sheetData>
      <sheetData sheetId="27517"/>
      <sheetData sheetId="27518"/>
      <sheetData sheetId="27519">
        <row r="9">
          <cell r="A9" t="str">
            <v>A</v>
          </cell>
        </row>
      </sheetData>
      <sheetData sheetId="27520">
        <row r="9">
          <cell r="A9" t="str">
            <v>A</v>
          </cell>
        </row>
      </sheetData>
      <sheetData sheetId="27521">
        <row r="9">
          <cell r="A9" t="str">
            <v>A</v>
          </cell>
        </row>
      </sheetData>
      <sheetData sheetId="27522">
        <row r="9">
          <cell r="A9" t="str">
            <v>A</v>
          </cell>
        </row>
      </sheetData>
      <sheetData sheetId="27523">
        <row r="9">
          <cell r="A9" t="str">
            <v>A</v>
          </cell>
        </row>
      </sheetData>
      <sheetData sheetId="27524">
        <row r="9">
          <cell r="A9" t="str">
            <v>A</v>
          </cell>
        </row>
      </sheetData>
      <sheetData sheetId="27525">
        <row r="9">
          <cell r="A9" t="str">
            <v>A</v>
          </cell>
        </row>
      </sheetData>
      <sheetData sheetId="27526"/>
      <sheetData sheetId="27527"/>
      <sheetData sheetId="27528"/>
      <sheetData sheetId="27529"/>
      <sheetData sheetId="27530"/>
      <sheetData sheetId="27531"/>
      <sheetData sheetId="27532">
        <row r="9">
          <cell r="A9" t="str">
            <v>A</v>
          </cell>
        </row>
      </sheetData>
      <sheetData sheetId="27533">
        <row r="9">
          <cell r="A9" t="str">
            <v>A</v>
          </cell>
        </row>
      </sheetData>
      <sheetData sheetId="27534">
        <row r="9">
          <cell r="A9" t="str">
            <v>A</v>
          </cell>
        </row>
      </sheetData>
      <sheetData sheetId="27535">
        <row r="9">
          <cell r="A9" t="str">
            <v>A</v>
          </cell>
        </row>
      </sheetData>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sheetData sheetId="27553"/>
      <sheetData sheetId="27554">
        <row r="9">
          <cell r="A9" t="str">
            <v>A</v>
          </cell>
        </row>
      </sheetData>
      <sheetData sheetId="27555">
        <row r="9">
          <cell r="A9" t="str">
            <v>A</v>
          </cell>
        </row>
      </sheetData>
      <sheetData sheetId="27556">
        <row r="9">
          <cell r="A9" t="str">
            <v>A</v>
          </cell>
        </row>
      </sheetData>
      <sheetData sheetId="27557">
        <row r="9">
          <cell r="A9" t="str">
            <v>A</v>
          </cell>
        </row>
      </sheetData>
      <sheetData sheetId="27558">
        <row r="9">
          <cell r="A9" t="str">
            <v>A</v>
          </cell>
        </row>
      </sheetData>
      <sheetData sheetId="27559">
        <row r="9">
          <cell r="A9" t="str">
            <v>A</v>
          </cell>
        </row>
      </sheetData>
      <sheetData sheetId="27560">
        <row r="9">
          <cell r="A9" t="str">
            <v>A</v>
          </cell>
        </row>
      </sheetData>
      <sheetData sheetId="27561"/>
      <sheetData sheetId="27562"/>
      <sheetData sheetId="27563"/>
      <sheetData sheetId="27564"/>
      <sheetData sheetId="27565"/>
      <sheetData sheetId="27566"/>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efreshError="1"/>
      <sheetData sheetId="27581"/>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efreshError="1"/>
      <sheetData sheetId="27588" refreshError="1"/>
      <sheetData sheetId="27589">
        <row r="9">
          <cell r="A9" t="str">
            <v>A</v>
          </cell>
        </row>
      </sheetData>
      <sheetData sheetId="27590">
        <row r="9">
          <cell r="A9" t="str">
            <v>A</v>
          </cell>
        </row>
      </sheetData>
      <sheetData sheetId="27591">
        <row r="9">
          <cell r="A9" t="str">
            <v>A</v>
          </cell>
        </row>
      </sheetData>
      <sheetData sheetId="27592"/>
      <sheetData sheetId="27593"/>
      <sheetData sheetId="27594">
        <row r="9">
          <cell r="A9" t="str">
            <v>A</v>
          </cell>
        </row>
      </sheetData>
      <sheetData sheetId="27595">
        <row r="9">
          <cell r="A9" t="str">
            <v>A</v>
          </cell>
        </row>
      </sheetData>
      <sheetData sheetId="27596"/>
      <sheetData sheetId="27597"/>
      <sheetData sheetId="27598"/>
      <sheetData sheetId="27599" refreshError="1"/>
      <sheetData sheetId="27600"/>
      <sheetData sheetId="27601" refreshError="1"/>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sheetData sheetId="27617">
        <row r="9">
          <cell r="A9" t="str">
            <v>A</v>
          </cell>
        </row>
      </sheetData>
      <sheetData sheetId="27618">
        <row r="9">
          <cell r="A9" t="str">
            <v>A</v>
          </cell>
        </row>
      </sheetData>
      <sheetData sheetId="27619"/>
      <sheetData sheetId="27620"/>
      <sheetData sheetId="27621"/>
      <sheetData sheetId="27622"/>
      <sheetData sheetId="27623"/>
      <sheetData sheetId="27624"/>
      <sheetData sheetId="27625"/>
      <sheetData sheetId="27626"/>
      <sheetData sheetId="27627"/>
      <sheetData sheetId="27628"/>
      <sheetData sheetId="27629"/>
      <sheetData sheetId="27630"/>
      <sheetData sheetId="27631" refreshError="1"/>
      <sheetData sheetId="27632" refreshError="1"/>
      <sheetData sheetId="27633" refreshError="1"/>
      <sheetData sheetId="27634" refreshError="1"/>
      <sheetData sheetId="27635" refreshError="1"/>
      <sheetData sheetId="27636" refreshError="1"/>
      <sheetData sheetId="27637"/>
      <sheetData sheetId="27638"/>
      <sheetData sheetId="27639"/>
      <sheetData sheetId="27640"/>
      <sheetData sheetId="27641"/>
      <sheetData sheetId="27642"/>
      <sheetData sheetId="27643"/>
      <sheetData sheetId="27644"/>
      <sheetData sheetId="27645"/>
      <sheetData sheetId="27646"/>
      <sheetData sheetId="27647"/>
      <sheetData sheetId="27648"/>
      <sheetData sheetId="27649"/>
      <sheetData sheetId="27650"/>
      <sheetData sheetId="27651"/>
      <sheetData sheetId="27652"/>
      <sheetData sheetId="27653"/>
      <sheetData sheetId="27654"/>
      <sheetData sheetId="27655"/>
      <sheetData sheetId="27656"/>
      <sheetData sheetId="27657"/>
      <sheetData sheetId="27658"/>
      <sheetData sheetId="27659"/>
      <sheetData sheetId="27660"/>
      <sheetData sheetId="27661"/>
      <sheetData sheetId="27662"/>
      <sheetData sheetId="27663"/>
      <sheetData sheetId="27664"/>
      <sheetData sheetId="27665"/>
      <sheetData sheetId="27666"/>
      <sheetData sheetId="27667"/>
      <sheetData sheetId="27668"/>
      <sheetData sheetId="27669"/>
      <sheetData sheetId="27670"/>
      <sheetData sheetId="27671"/>
      <sheetData sheetId="27672"/>
      <sheetData sheetId="27673"/>
      <sheetData sheetId="27674"/>
      <sheetData sheetId="27675"/>
      <sheetData sheetId="27676"/>
      <sheetData sheetId="27677"/>
      <sheetData sheetId="27678"/>
      <sheetData sheetId="27679"/>
      <sheetData sheetId="27680"/>
      <sheetData sheetId="27681"/>
      <sheetData sheetId="27682"/>
      <sheetData sheetId="27683"/>
      <sheetData sheetId="27684"/>
      <sheetData sheetId="27685"/>
      <sheetData sheetId="27686" refreshError="1"/>
      <sheetData sheetId="27687"/>
      <sheetData sheetId="27688"/>
      <sheetData sheetId="27689"/>
      <sheetData sheetId="27690"/>
      <sheetData sheetId="27691"/>
      <sheetData sheetId="27692"/>
      <sheetData sheetId="27693"/>
      <sheetData sheetId="27694"/>
      <sheetData sheetId="27695"/>
      <sheetData sheetId="27696"/>
      <sheetData sheetId="27697" refreshError="1"/>
      <sheetData sheetId="27698" refreshError="1"/>
      <sheetData sheetId="27699"/>
      <sheetData sheetId="27700"/>
      <sheetData sheetId="27701"/>
      <sheetData sheetId="27702" refreshError="1"/>
      <sheetData sheetId="27703"/>
      <sheetData sheetId="27704"/>
      <sheetData sheetId="27705"/>
      <sheetData sheetId="27706"/>
      <sheetData sheetId="27707"/>
      <sheetData sheetId="27708"/>
      <sheetData sheetId="27709"/>
      <sheetData sheetId="27710"/>
      <sheetData sheetId="27711"/>
      <sheetData sheetId="27712"/>
      <sheetData sheetId="27713"/>
      <sheetData sheetId="27714"/>
      <sheetData sheetId="27715"/>
      <sheetData sheetId="27716"/>
      <sheetData sheetId="27717"/>
      <sheetData sheetId="27718"/>
      <sheetData sheetId="27719"/>
      <sheetData sheetId="27720"/>
      <sheetData sheetId="27721"/>
      <sheetData sheetId="27722"/>
      <sheetData sheetId="27723"/>
      <sheetData sheetId="27724" refreshError="1"/>
      <sheetData sheetId="27725" refreshError="1"/>
      <sheetData sheetId="27726" refreshError="1"/>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sheetData sheetId="27798" refreshError="1"/>
      <sheetData sheetId="27799"/>
      <sheetData sheetId="27800"/>
      <sheetData sheetId="27801"/>
      <sheetData sheetId="27802"/>
      <sheetData sheetId="27803"/>
      <sheetData sheetId="27804"/>
      <sheetData sheetId="27805"/>
      <sheetData sheetId="27806"/>
      <sheetData sheetId="27807"/>
      <sheetData sheetId="27808"/>
      <sheetData sheetId="27809"/>
      <sheetData sheetId="27810"/>
      <sheetData sheetId="27811" refreshError="1"/>
      <sheetData sheetId="27812" refreshError="1"/>
      <sheetData sheetId="27813" refreshError="1"/>
      <sheetData sheetId="27814" refreshError="1"/>
      <sheetData sheetId="27815" refreshError="1"/>
      <sheetData sheetId="27816" refreshError="1"/>
      <sheetData sheetId="27817" refreshError="1"/>
      <sheetData sheetId="27818" refreshError="1"/>
      <sheetData sheetId="27819" refreshError="1"/>
      <sheetData sheetId="27820" refreshError="1"/>
      <sheetData sheetId="27821" refreshError="1"/>
      <sheetData sheetId="27822" refreshError="1"/>
      <sheetData sheetId="27823" refreshError="1"/>
      <sheetData sheetId="27824" refreshError="1"/>
      <sheetData sheetId="27825" refreshError="1"/>
      <sheetData sheetId="27826" refreshError="1"/>
      <sheetData sheetId="27827"/>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sheetData sheetId="27833"/>
      <sheetData sheetId="27834"/>
      <sheetData sheetId="27835"/>
      <sheetData sheetId="27836"/>
      <sheetData sheetId="27837"/>
      <sheetData sheetId="27838"/>
      <sheetData sheetId="27839"/>
      <sheetData sheetId="27840"/>
      <sheetData sheetId="27841"/>
      <sheetData sheetId="27842"/>
      <sheetData sheetId="27843"/>
      <sheetData sheetId="27844"/>
      <sheetData sheetId="27845"/>
      <sheetData sheetId="27846"/>
      <sheetData sheetId="27847"/>
      <sheetData sheetId="27848"/>
      <sheetData sheetId="27849"/>
      <sheetData sheetId="27850"/>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sheetData sheetId="27860">
        <row r="9">
          <cell r="A9" t="str">
            <v>A</v>
          </cell>
        </row>
      </sheetData>
      <sheetData sheetId="27861" refreshError="1"/>
      <sheetData sheetId="27862" refreshError="1"/>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refreshError="1"/>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sheetData sheetId="27887"/>
      <sheetData sheetId="27888"/>
      <sheetData sheetId="27889"/>
      <sheetData sheetId="27890"/>
      <sheetData sheetId="27891"/>
      <sheetData sheetId="27892"/>
      <sheetData sheetId="27893"/>
      <sheetData sheetId="27894" refreshError="1"/>
      <sheetData sheetId="27895"/>
      <sheetData sheetId="27896"/>
      <sheetData sheetId="27897"/>
      <sheetData sheetId="27898"/>
      <sheetData sheetId="27899"/>
      <sheetData sheetId="27900"/>
      <sheetData sheetId="27901"/>
      <sheetData sheetId="27902"/>
      <sheetData sheetId="27903"/>
      <sheetData sheetId="27904"/>
      <sheetData sheetId="27905"/>
      <sheetData sheetId="27906"/>
      <sheetData sheetId="27907"/>
      <sheetData sheetId="27908"/>
      <sheetData sheetId="27909"/>
      <sheetData sheetId="27910"/>
      <sheetData sheetId="27911"/>
      <sheetData sheetId="27912" refreshError="1"/>
      <sheetData sheetId="27913" refreshError="1"/>
      <sheetData sheetId="27914"/>
      <sheetData sheetId="27915"/>
      <sheetData sheetId="27916"/>
      <sheetData sheetId="27917"/>
      <sheetData sheetId="27918"/>
      <sheetData sheetId="27919"/>
      <sheetData sheetId="27920"/>
      <sheetData sheetId="27921"/>
      <sheetData sheetId="27922"/>
      <sheetData sheetId="27923"/>
      <sheetData sheetId="27924"/>
      <sheetData sheetId="27925"/>
      <sheetData sheetId="27926"/>
      <sheetData sheetId="27927"/>
      <sheetData sheetId="27928"/>
      <sheetData sheetId="27929"/>
      <sheetData sheetId="27930"/>
      <sheetData sheetId="27931"/>
      <sheetData sheetId="27932"/>
      <sheetData sheetId="27933"/>
      <sheetData sheetId="27934"/>
      <sheetData sheetId="27935"/>
      <sheetData sheetId="27936"/>
      <sheetData sheetId="27937"/>
      <sheetData sheetId="27938"/>
      <sheetData sheetId="27939"/>
      <sheetData sheetId="27940"/>
      <sheetData sheetId="27941"/>
      <sheetData sheetId="27942"/>
      <sheetData sheetId="27943"/>
      <sheetData sheetId="27944"/>
      <sheetData sheetId="27945"/>
      <sheetData sheetId="27946"/>
      <sheetData sheetId="27947"/>
      <sheetData sheetId="27948"/>
      <sheetData sheetId="27949"/>
      <sheetData sheetId="27950"/>
      <sheetData sheetId="27951"/>
      <sheetData sheetId="27952"/>
      <sheetData sheetId="27953"/>
      <sheetData sheetId="27954"/>
      <sheetData sheetId="27955"/>
      <sheetData sheetId="27956"/>
      <sheetData sheetId="27957"/>
      <sheetData sheetId="27958"/>
      <sheetData sheetId="27959"/>
      <sheetData sheetId="27960"/>
      <sheetData sheetId="27961"/>
      <sheetData sheetId="27962"/>
      <sheetData sheetId="27963"/>
      <sheetData sheetId="27964"/>
      <sheetData sheetId="27965"/>
      <sheetData sheetId="27966"/>
      <sheetData sheetId="27967"/>
      <sheetData sheetId="27968"/>
      <sheetData sheetId="27969"/>
      <sheetData sheetId="27970"/>
      <sheetData sheetId="27971"/>
      <sheetData sheetId="27972"/>
      <sheetData sheetId="27973"/>
      <sheetData sheetId="27974"/>
      <sheetData sheetId="27975"/>
      <sheetData sheetId="27976"/>
      <sheetData sheetId="27977"/>
      <sheetData sheetId="27978"/>
      <sheetData sheetId="27979"/>
      <sheetData sheetId="27980"/>
      <sheetData sheetId="27981"/>
      <sheetData sheetId="27982"/>
      <sheetData sheetId="27983"/>
      <sheetData sheetId="27984"/>
      <sheetData sheetId="27985"/>
      <sheetData sheetId="27986" refreshError="1"/>
      <sheetData sheetId="27987"/>
      <sheetData sheetId="27988"/>
      <sheetData sheetId="27989"/>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ow r="9">
          <cell r="A9" t="str">
            <v>A</v>
          </cell>
        </row>
      </sheetData>
      <sheetData sheetId="28031">
        <row r="9">
          <cell r="A9" t="str">
            <v>A</v>
          </cell>
        </row>
      </sheetData>
      <sheetData sheetId="28032">
        <row r="9">
          <cell r="A9" t="str">
            <v>A</v>
          </cell>
        </row>
      </sheetData>
      <sheetData sheetId="28033">
        <row r="9">
          <cell r="A9" t="str">
            <v>A</v>
          </cell>
        </row>
      </sheetData>
      <sheetData sheetId="28034">
        <row r="9">
          <cell r="A9" t="str">
            <v>A</v>
          </cell>
        </row>
      </sheetData>
      <sheetData sheetId="28035">
        <row r="9">
          <cell r="A9" t="str">
            <v>A</v>
          </cell>
        </row>
      </sheetData>
      <sheetData sheetId="28036">
        <row r="9">
          <cell r="A9" t="str">
            <v>A</v>
          </cell>
        </row>
      </sheetData>
      <sheetData sheetId="28037">
        <row r="9">
          <cell r="A9" t="str">
            <v>A</v>
          </cell>
        </row>
      </sheetData>
      <sheetData sheetId="28038">
        <row r="9">
          <cell r="A9" t="str">
            <v>A</v>
          </cell>
        </row>
      </sheetData>
      <sheetData sheetId="28039">
        <row r="9">
          <cell r="A9" t="str">
            <v>A</v>
          </cell>
        </row>
      </sheetData>
      <sheetData sheetId="28040">
        <row r="9">
          <cell r="A9" t="str">
            <v>A</v>
          </cell>
        </row>
      </sheetData>
      <sheetData sheetId="28041">
        <row r="9">
          <cell r="A9" t="str">
            <v>A</v>
          </cell>
        </row>
      </sheetData>
      <sheetData sheetId="28042">
        <row r="9">
          <cell r="A9" t="str">
            <v>A</v>
          </cell>
        </row>
      </sheetData>
      <sheetData sheetId="28043">
        <row r="9">
          <cell r="A9" t="str">
            <v>A</v>
          </cell>
        </row>
      </sheetData>
      <sheetData sheetId="28044">
        <row r="9">
          <cell r="A9" t="str">
            <v>A</v>
          </cell>
        </row>
      </sheetData>
      <sheetData sheetId="28045">
        <row r="9">
          <cell r="A9" t="str">
            <v>A</v>
          </cell>
        </row>
      </sheetData>
      <sheetData sheetId="28046">
        <row r="9">
          <cell r="A9" t="str">
            <v>A</v>
          </cell>
        </row>
      </sheetData>
      <sheetData sheetId="28047">
        <row r="9">
          <cell r="A9" t="str">
            <v>A</v>
          </cell>
        </row>
      </sheetData>
      <sheetData sheetId="28048">
        <row r="9">
          <cell r="A9" t="str">
            <v>A</v>
          </cell>
        </row>
      </sheetData>
      <sheetData sheetId="28049">
        <row r="9">
          <cell r="A9" t="str">
            <v>A</v>
          </cell>
        </row>
      </sheetData>
      <sheetData sheetId="28050">
        <row r="9">
          <cell r="A9" t="str">
            <v>A</v>
          </cell>
        </row>
      </sheetData>
      <sheetData sheetId="28051">
        <row r="9">
          <cell r="A9" t="str">
            <v>A</v>
          </cell>
        </row>
      </sheetData>
      <sheetData sheetId="28052">
        <row r="9">
          <cell r="A9" t="str">
            <v>A</v>
          </cell>
        </row>
      </sheetData>
      <sheetData sheetId="28053">
        <row r="9">
          <cell r="A9" t="str">
            <v>A</v>
          </cell>
        </row>
      </sheetData>
      <sheetData sheetId="28054">
        <row r="9">
          <cell r="A9" t="str">
            <v>A</v>
          </cell>
        </row>
      </sheetData>
      <sheetData sheetId="28055">
        <row r="9">
          <cell r="A9" t="str">
            <v>A</v>
          </cell>
        </row>
      </sheetData>
      <sheetData sheetId="28056">
        <row r="9">
          <cell r="A9" t="str">
            <v>A</v>
          </cell>
        </row>
      </sheetData>
      <sheetData sheetId="28057">
        <row r="9">
          <cell r="A9" t="str">
            <v>A</v>
          </cell>
        </row>
      </sheetData>
      <sheetData sheetId="28058">
        <row r="9">
          <cell r="A9" t="str">
            <v>A</v>
          </cell>
        </row>
      </sheetData>
      <sheetData sheetId="28059">
        <row r="9">
          <cell r="A9" t="str">
            <v>A</v>
          </cell>
        </row>
      </sheetData>
      <sheetData sheetId="28060">
        <row r="9">
          <cell r="A9" t="str">
            <v>A</v>
          </cell>
        </row>
      </sheetData>
      <sheetData sheetId="28061">
        <row r="9">
          <cell r="A9" t="str">
            <v>A</v>
          </cell>
        </row>
      </sheetData>
      <sheetData sheetId="28062">
        <row r="9">
          <cell r="A9" t="str">
            <v>A</v>
          </cell>
        </row>
      </sheetData>
      <sheetData sheetId="28063">
        <row r="9">
          <cell r="A9" t="str">
            <v>A</v>
          </cell>
        </row>
      </sheetData>
      <sheetData sheetId="28064">
        <row r="9">
          <cell r="A9" t="str">
            <v>A</v>
          </cell>
        </row>
      </sheetData>
      <sheetData sheetId="28065">
        <row r="9">
          <cell r="A9" t="str">
            <v>A</v>
          </cell>
        </row>
      </sheetData>
      <sheetData sheetId="28066">
        <row r="9">
          <cell r="A9" t="str">
            <v>A</v>
          </cell>
        </row>
      </sheetData>
      <sheetData sheetId="28067">
        <row r="9">
          <cell r="A9" t="str">
            <v>A</v>
          </cell>
        </row>
      </sheetData>
      <sheetData sheetId="28068"/>
      <sheetData sheetId="28069"/>
      <sheetData sheetId="28070"/>
      <sheetData sheetId="28071"/>
      <sheetData sheetId="28072"/>
      <sheetData sheetId="28073"/>
      <sheetData sheetId="28074"/>
      <sheetData sheetId="28075"/>
      <sheetData sheetId="28076"/>
      <sheetData sheetId="28077"/>
      <sheetData sheetId="28078"/>
      <sheetData sheetId="28079"/>
      <sheetData sheetId="28080"/>
      <sheetData sheetId="28081"/>
      <sheetData sheetId="28082"/>
      <sheetData sheetId="28083"/>
      <sheetData sheetId="28084"/>
      <sheetData sheetId="28085"/>
      <sheetData sheetId="28086"/>
      <sheetData sheetId="28087"/>
      <sheetData sheetId="28088"/>
      <sheetData sheetId="28089"/>
      <sheetData sheetId="28090"/>
      <sheetData sheetId="28091"/>
      <sheetData sheetId="28092"/>
      <sheetData sheetId="28093">
        <row r="9">
          <cell r="A9" t="str">
            <v>A</v>
          </cell>
        </row>
      </sheetData>
      <sheetData sheetId="28094">
        <row r="9">
          <cell r="A9" t="str">
            <v>A</v>
          </cell>
        </row>
      </sheetData>
      <sheetData sheetId="28095">
        <row r="9">
          <cell r="A9" t="str">
            <v>A</v>
          </cell>
        </row>
      </sheetData>
      <sheetData sheetId="28096">
        <row r="9">
          <cell r="A9" t="str">
            <v>A</v>
          </cell>
        </row>
      </sheetData>
      <sheetData sheetId="28097"/>
      <sheetData sheetId="28098">
        <row r="9">
          <cell r="A9" t="str">
            <v>A</v>
          </cell>
        </row>
      </sheetData>
      <sheetData sheetId="28099">
        <row r="9">
          <cell r="A9" t="str">
            <v>A</v>
          </cell>
        </row>
      </sheetData>
      <sheetData sheetId="28100"/>
      <sheetData sheetId="28101">
        <row r="9">
          <cell r="A9" t="str">
            <v>A</v>
          </cell>
        </row>
      </sheetData>
      <sheetData sheetId="28102"/>
      <sheetData sheetId="28103"/>
      <sheetData sheetId="28104"/>
      <sheetData sheetId="28105"/>
      <sheetData sheetId="28106"/>
      <sheetData sheetId="28107"/>
      <sheetData sheetId="28108"/>
      <sheetData sheetId="28109"/>
      <sheetData sheetId="28110"/>
      <sheetData sheetId="28111"/>
      <sheetData sheetId="28112"/>
      <sheetData sheetId="28113"/>
      <sheetData sheetId="28114"/>
      <sheetData sheetId="28115"/>
      <sheetData sheetId="28116"/>
      <sheetData sheetId="28117"/>
      <sheetData sheetId="28118"/>
      <sheetData sheetId="28119"/>
      <sheetData sheetId="28120"/>
      <sheetData sheetId="28121"/>
      <sheetData sheetId="28122"/>
      <sheetData sheetId="28123"/>
      <sheetData sheetId="28124"/>
      <sheetData sheetId="28125"/>
      <sheetData sheetId="28126"/>
      <sheetData sheetId="28127"/>
      <sheetData sheetId="28128"/>
      <sheetData sheetId="28129"/>
      <sheetData sheetId="28130"/>
      <sheetData sheetId="28131"/>
      <sheetData sheetId="28132"/>
      <sheetData sheetId="28133"/>
      <sheetData sheetId="28134">
        <row r="9">
          <cell r="A9" t="str">
            <v>A</v>
          </cell>
        </row>
      </sheetData>
      <sheetData sheetId="28135"/>
      <sheetData sheetId="28136">
        <row r="9">
          <cell r="A9" t="str">
            <v>A</v>
          </cell>
        </row>
      </sheetData>
      <sheetData sheetId="28137">
        <row r="9">
          <cell r="A9" t="str">
            <v>A</v>
          </cell>
        </row>
      </sheetData>
      <sheetData sheetId="28138"/>
      <sheetData sheetId="28139"/>
      <sheetData sheetId="28140"/>
      <sheetData sheetId="28141"/>
      <sheetData sheetId="28142"/>
      <sheetData sheetId="28143"/>
      <sheetData sheetId="28144"/>
      <sheetData sheetId="28145"/>
      <sheetData sheetId="28146"/>
      <sheetData sheetId="28147"/>
      <sheetData sheetId="28148"/>
      <sheetData sheetId="28149"/>
      <sheetData sheetId="28150"/>
      <sheetData sheetId="28151"/>
      <sheetData sheetId="28152"/>
      <sheetData sheetId="28153"/>
      <sheetData sheetId="28154"/>
      <sheetData sheetId="28155"/>
      <sheetData sheetId="28156"/>
      <sheetData sheetId="28157"/>
      <sheetData sheetId="28158"/>
      <sheetData sheetId="28159"/>
      <sheetData sheetId="28160"/>
      <sheetData sheetId="28161"/>
      <sheetData sheetId="28162"/>
      <sheetData sheetId="28163"/>
      <sheetData sheetId="28164">
        <row r="9">
          <cell r="A9" t="str">
            <v>A</v>
          </cell>
        </row>
      </sheetData>
      <sheetData sheetId="28165"/>
      <sheetData sheetId="28166"/>
      <sheetData sheetId="28167"/>
      <sheetData sheetId="28168"/>
      <sheetData sheetId="28169">
        <row r="9">
          <cell r="A9" t="str">
            <v>A</v>
          </cell>
        </row>
      </sheetData>
      <sheetData sheetId="28170"/>
      <sheetData sheetId="28171">
        <row r="9">
          <cell r="A9" t="str">
            <v>A</v>
          </cell>
        </row>
      </sheetData>
      <sheetData sheetId="28172">
        <row r="9">
          <cell r="A9" t="str">
            <v>A</v>
          </cell>
        </row>
      </sheetData>
      <sheetData sheetId="28173" refreshError="1"/>
      <sheetData sheetId="28174" refreshError="1"/>
      <sheetData sheetId="28175" refreshError="1"/>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efreshError="1"/>
      <sheetData sheetId="28191" refreshError="1"/>
      <sheetData sheetId="28192" refreshError="1"/>
      <sheetData sheetId="28193" refreshError="1"/>
      <sheetData sheetId="28194" refreshError="1"/>
      <sheetData sheetId="28195" refreshError="1"/>
      <sheetData sheetId="28196" refreshError="1"/>
      <sheetData sheetId="28197" refreshError="1"/>
      <sheetData sheetId="28198" refreshError="1"/>
      <sheetData sheetId="28199">
        <row r="9">
          <cell r="A9" t="str">
            <v>A</v>
          </cell>
        </row>
      </sheetData>
      <sheetData sheetId="28200" refreshError="1"/>
      <sheetData sheetId="28201" refreshError="1"/>
      <sheetData sheetId="28202" refreshError="1"/>
      <sheetData sheetId="28203" refreshError="1"/>
      <sheetData sheetId="28204">
        <row r="9">
          <cell r="A9" t="str">
            <v>A</v>
          </cell>
        </row>
      </sheetData>
      <sheetData sheetId="28205" refreshError="1"/>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sheetData sheetId="28211"/>
      <sheetData sheetId="28212">
        <row r="9">
          <cell r="A9" t="str">
            <v>A</v>
          </cell>
        </row>
      </sheetData>
      <sheetData sheetId="28213">
        <row r="9">
          <cell r="A9" t="str">
            <v>A</v>
          </cell>
        </row>
      </sheetData>
      <sheetData sheetId="28214"/>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sheetData sheetId="28220">
        <row r="9">
          <cell r="A9" t="str">
            <v>A</v>
          </cell>
        </row>
      </sheetData>
      <sheetData sheetId="28221">
        <row r="9">
          <cell r="A9" t="str">
            <v>A</v>
          </cell>
        </row>
      </sheetData>
      <sheetData sheetId="28222" refreshError="1"/>
      <sheetData sheetId="28223" refreshError="1"/>
      <sheetData sheetId="28224">
        <row r="9">
          <cell r="A9" t="str">
            <v>A</v>
          </cell>
        </row>
      </sheetData>
      <sheetData sheetId="28225">
        <row r="9">
          <cell r="A9" t="str">
            <v>A</v>
          </cell>
        </row>
      </sheetData>
      <sheetData sheetId="28226"/>
      <sheetData sheetId="28227"/>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efreshError="1"/>
      <sheetData sheetId="28246" refreshError="1"/>
      <sheetData sheetId="28247">
        <row r="9">
          <cell r="A9" t="str">
            <v>A</v>
          </cell>
        </row>
      </sheetData>
      <sheetData sheetId="28248">
        <row r="9">
          <cell r="A9" t="str">
            <v>A</v>
          </cell>
        </row>
      </sheetData>
      <sheetData sheetId="28249" refreshError="1"/>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sheetData sheetId="28267"/>
      <sheetData sheetId="28268"/>
      <sheetData sheetId="28269"/>
      <sheetData sheetId="28270"/>
      <sheetData sheetId="28271"/>
      <sheetData sheetId="28272"/>
      <sheetData sheetId="28273"/>
      <sheetData sheetId="28274"/>
      <sheetData sheetId="28275"/>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ow r="9">
          <cell r="A9" t="str">
            <v>A</v>
          </cell>
        </row>
      </sheetData>
      <sheetData sheetId="28284">
        <row r="9">
          <cell r="A9" t="str">
            <v>A</v>
          </cell>
        </row>
      </sheetData>
      <sheetData sheetId="28285">
        <row r="9">
          <cell r="A9" t="str">
            <v>A</v>
          </cell>
        </row>
      </sheetData>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sheetData sheetId="28302"/>
      <sheetData sheetId="28303"/>
      <sheetData sheetId="28304"/>
      <sheetData sheetId="28305"/>
      <sheetData sheetId="28306"/>
      <sheetData sheetId="28307"/>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efreshError="1"/>
      <sheetData sheetId="28326">
        <row r="9">
          <cell r="A9" t="str">
            <v>A</v>
          </cell>
        </row>
      </sheetData>
      <sheetData sheetId="28327">
        <row r="9">
          <cell r="A9" t="str">
            <v>A</v>
          </cell>
        </row>
      </sheetData>
      <sheetData sheetId="28328">
        <row r="9">
          <cell r="A9" t="str">
            <v>A</v>
          </cell>
        </row>
      </sheetData>
      <sheetData sheetId="28329">
        <row r="9">
          <cell r="A9" t="str">
            <v>A</v>
          </cell>
        </row>
      </sheetData>
      <sheetData sheetId="28330">
        <row r="9">
          <cell r="A9" t="str">
            <v>A</v>
          </cell>
        </row>
      </sheetData>
      <sheetData sheetId="28331">
        <row r="9">
          <cell r="A9" t="str">
            <v>A</v>
          </cell>
        </row>
      </sheetData>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sheetData sheetId="28349"/>
      <sheetData sheetId="28350"/>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sheetData sheetId="28364"/>
      <sheetData sheetId="28365"/>
      <sheetData sheetId="28366"/>
      <sheetData sheetId="28367"/>
      <sheetData sheetId="28368"/>
      <sheetData sheetId="28369"/>
      <sheetData sheetId="28370"/>
      <sheetData sheetId="28371"/>
      <sheetData sheetId="28372"/>
      <sheetData sheetId="28373"/>
      <sheetData sheetId="28374"/>
      <sheetData sheetId="28375"/>
      <sheetData sheetId="28376"/>
      <sheetData sheetId="28377"/>
      <sheetData sheetId="28378"/>
      <sheetData sheetId="28379"/>
      <sheetData sheetId="28380"/>
      <sheetData sheetId="28381"/>
      <sheetData sheetId="28382"/>
      <sheetData sheetId="28383"/>
      <sheetData sheetId="28384"/>
      <sheetData sheetId="28385"/>
      <sheetData sheetId="28386"/>
      <sheetData sheetId="28387"/>
      <sheetData sheetId="28388"/>
      <sheetData sheetId="28389"/>
      <sheetData sheetId="28390"/>
      <sheetData sheetId="28391"/>
      <sheetData sheetId="28392"/>
      <sheetData sheetId="28393"/>
      <sheetData sheetId="28394"/>
      <sheetData sheetId="28395"/>
      <sheetData sheetId="28396"/>
      <sheetData sheetId="28397"/>
      <sheetData sheetId="28398"/>
      <sheetData sheetId="28399"/>
      <sheetData sheetId="28400"/>
      <sheetData sheetId="28401"/>
      <sheetData sheetId="28402"/>
      <sheetData sheetId="28403"/>
      <sheetData sheetId="28404"/>
      <sheetData sheetId="28405"/>
      <sheetData sheetId="28406"/>
      <sheetData sheetId="28407"/>
      <sheetData sheetId="28408"/>
      <sheetData sheetId="28409"/>
      <sheetData sheetId="28410"/>
      <sheetData sheetId="28411"/>
      <sheetData sheetId="28412"/>
      <sheetData sheetId="28413"/>
      <sheetData sheetId="28414"/>
      <sheetData sheetId="28415"/>
      <sheetData sheetId="28416"/>
      <sheetData sheetId="28417"/>
      <sheetData sheetId="28418" refreshError="1"/>
      <sheetData sheetId="28419" refreshError="1"/>
      <sheetData sheetId="28420" refreshError="1"/>
      <sheetData sheetId="28421"/>
      <sheetData sheetId="28422"/>
      <sheetData sheetId="28423"/>
      <sheetData sheetId="28424"/>
      <sheetData sheetId="28425"/>
      <sheetData sheetId="28426"/>
      <sheetData sheetId="28427"/>
      <sheetData sheetId="28428"/>
      <sheetData sheetId="28429"/>
      <sheetData sheetId="28430"/>
      <sheetData sheetId="28431"/>
      <sheetData sheetId="28432"/>
      <sheetData sheetId="28433"/>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sheetData sheetId="28508"/>
      <sheetData sheetId="28509"/>
      <sheetData sheetId="28510"/>
      <sheetData sheetId="28511"/>
      <sheetData sheetId="28512"/>
      <sheetData sheetId="28513"/>
      <sheetData sheetId="28514"/>
      <sheetData sheetId="28515"/>
      <sheetData sheetId="28516"/>
      <sheetData sheetId="28517"/>
      <sheetData sheetId="28518"/>
      <sheetData sheetId="28519"/>
      <sheetData sheetId="28520"/>
      <sheetData sheetId="28521"/>
      <sheetData sheetId="28522"/>
      <sheetData sheetId="28523"/>
      <sheetData sheetId="28524"/>
      <sheetData sheetId="28525"/>
      <sheetData sheetId="28526"/>
      <sheetData sheetId="28527"/>
      <sheetData sheetId="28528"/>
      <sheetData sheetId="28529"/>
      <sheetData sheetId="28530"/>
      <sheetData sheetId="28531"/>
      <sheetData sheetId="28532"/>
      <sheetData sheetId="28533"/>
      <sheetData sheetId="28534"/>
      <sheetData sheetId="28535"/>
      <sheetData sheetId="28536"/>
      <sheetData sheetId="28537"/>
      <sheetData sheetId="28538"/>
      <sheetData sheetId="28539" refreshError="1"/>
      <sheetData sheetId="28540"/>
      <sheetData sheetId="28541"/>
      <sheetData sheetId="28542">
        <row r="9">
          <cell r="A9" t="str">
            <v>A</v>
          </cell>
        </row>
      </sheetData>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sheetData sheetId="28560"/>
      <sheetData sheetId="28561"/>
      <sheetData sheetId="28562"/>
      <sheetData sheetId="28563"/>
      <sheetData sheetId="28564"/>
      <sheetData sheetId="28565"/>
      <sheetData sheetId="28566"/>
      <sheetData sheetId="28567"/>
      <sheetData sheetId="28568"/>
      <sheetData sheetId="28569"/>
      <sheetData sheetId="28570"/>
      <sheetData sheetId="28571"/>
      <sheetData sheetId="28572"/>
      <sheetData sheetId="28573"/>
      <sheetData sheetId="28574"/>
      <sheetData sheetId="28575"/>
      <sheetData sheetId="28576"/>
      <sheetData sheetId="28577">
        <row r="9">
          <cell r="A9" t="str">
            <v>A</v>
          </cell>
        </row>
      </sheetData>
      <sheetData sheetId="28578">
        <row r="9">
          <cell r="A9" t="str">
            <v>A</v>
          </cell>
        </row>
      </sheetData>
      <sheetData sheetId="28579">
        <row r="9">
          <cell r="A9" t="str">
            <v>A</v>
          </cell>
        </row>
      </sheetData>
      <sheetData sheetId="28580">
        <row r="9">
          <cell r="A9" t="str">
            <v>A</v>
          </cell>
        </row>
      </sheetData>
      <sheetData sheetId="28581">
        <row r="9">
          <cell r="A9" t="str">
            <v>A</v>
          </cell>
        </row>
      </sheetData>
      <sheetData sheetId="28582">
        <row r="9">
          <cell r="A9" t="str">
            <v>A</v>
          </cell>
        </row>
      </sheetData>
      <sheetData sheetId="28583">
        <row r="9">
          <cell r="A9" t="str">
            <v>A</v>
          </cell>
        </row>
      </sheetData>
      <sheetData sheetId="28584"/>
      <sheetData sheetId="28585"/>
      <sheetData sheetId="28586"/>
      <sheetData sheetId="28587" refreshError="1"/>
      <sheetData sheetId="28588" refreshError="1"/>
      <sheetData sheetId="28589" refreshError="1"/>
      <sheetData sheetId="28590" refreshError="1"/>
      <sheetData sheetId="28591" refreshError="1"/>
      <sheetData sheetId="28592" refreshError="1"/>
      <sheetData sheetId="28593" refreshError="1"/>
      <sheetData sheetId="28594" refreshError="1"/>
      <sheetData sheetId="28595" refreshError="1"/>
      <sheetData sheetId="28596" refreshError="1"/>
      <sheetData sheetId="28597" refreshError="1"/>
      <sheetData sheetId="28598" refreshError="1"/>
      <sheetData sheetId="28599" refreshError="1"/>
      <sheetData sheetId="28600" refreshError="1"/>
      <sheetData sheetId="28601" refreshError="1"/>
      <sheetData sheetId="28602" refreshError="1"/>
      <sheetData sheetId="28603" refreshError="1"/>
      <sheetData sheetId="28604" refreshError="1"/>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ow r="9">
          <cell r="A9" t="str">
            <v>A</v>
          </cell>
        </row>
      </sheetData>
      <sheetData sheetId="28613"/>
      <sheetData sheetId="28614"/>
      <sheetData sheetId="28615"/>
      <sheetData sheetId="28616"/>
      <sheetData sheetId="28617"/>
      <sheetData sheetId="28618"/>
      <sheetData sheetId="28619"/>
      <sheetData sheetId="28620"/>
      <sheetData sheetId="28621"/>
      <sheetData sheetId="28622"/>
      <sheetData sheetId="28623"/>
      <sheetData sheetId="28624" refreshError="1"/>
      <sheetData sheetId="28625"/>
      <sheetData sheetId="28626"/>
      <sheetData sheetId="28627"/>
      <sheetData sheetId="28628"/>
      <sheetData sheetId="28629"/>
      <sheetData sheetId="28630"/>
      <sheetData sheetId="28631"/>
      <sheetData sheetId="28632"/>
      <sheetData sheetId="28633" refreshError="1"/>
      <sheetData sheetId="28634" refreshError="1"/>
      <sheetData sheetId="28635"/>
      <sheetData sheetId="28636"/>
      <sheetData sheetId="28637"/>
      <sheetData sheetId="28638"/>
      <sheetData sheetId="28639"/>
      <sheetData sheetId="28640"/>
      <sheetData sheetId="28641"/>
      <sheetData sheetId="28642"/>
      <sheetData sheetId="28643"/>
      <sheetData sheetId="28644"/>
      <sheetData sheetId="28645"/>
      <sheetData sheetId="28646"/>
      <sheetData sheetId="28647"/>
      <sheetData sheetId="28648"/>
      <sheetData sheetId="28649"/>
      <sheetData sheetId="28650"/>
      <sheetData sheetId="28651"/>
      <sheetData sheetId="28652"/>
      <sheetData sheetId="28653"/>
      <sheetData sheetId="28654" refreshError="1"/>
      <sheetData sheetId="28655" refreshError="1"/>
      <sheetData sheetId="28656" refreshError="1"/>
      <sheetData sheetId="28657" refreshError="1"/>
      <sheetData sheetId="28658" refreshError="1"/>
      <sheetData sheetId="28659" refreshError="1"/>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sheetData sheetId="28696"/>
      <sheetData sheetId="28697"/>
      <sheetData sheetId="28698"/>
      <sheetData sheetId="28699"/>
      <sheetData sheetId="28700"/>
      <sheetData sheetId="28701"/>
      <sheetData sheetId="28702"/>
      <sheetData sheetId="28703"/>
      <sheetData sheetId="28704"/>
      <sheetData sheetId="28705" refreshError="1"/>
      <sheetData sheetId="28706"/>
      <sheetData sheetId="28707"/>
      <sheetData sheetId="28708"/>
      <sheetData sheetId="28709"/>
      <sheetData sheetId="28710"/>
      <sheetData sheetId="28711" refreshError="1"/>
      <sheetData sheetId="28712" refreshError="1"/>
      <sheetData sheetId="28713" refreshError="1"/>
      <sheetData sheetId="28714" refreshError="1"/>
      <sheetData sheetId="28715" refreshError="1"/>
      <sheetData sheetId="28716" refreshError="1"/>
      <sheetData sheetId="28717" refreshError="1"/>
      <sheetData sheetId="28718" refreshError="1"/>
      <sheetData sheetId="28719" refreshError="1"/>
      <sheetData sheetId="28720" refreshError="1"/>
      <sheetData sheetId="28721" refreshError="1"/>
      <sheetData sheetId="28722" refreshError="1"/>
      <sheetData sheetId="28723" refreshError="1"/>
      <sheetData sheetId="28724" refreshError="1"/>
      <sheetData sheetId="28725" refreshError="1"/>
      <sheetData sheetId="28726" refreshError="1"/>
      <sheetData sheetId="28727" refreshError="1"/>
      <sheetData sheetId="28728" refreshError="1"/>
      <sheetData sheetId="28729" refreshError="1"/>
      <sheetData sheetId="28730" refreshError="1"/>
      <sheetData sheetId="28731" refreshError="1"/>
      <sheetData sheetId="28732" refreshError="1"/>
      <sheetData sheetId="28733" refreshError="1"/>
      <sheetData sheetId="28734" refreshError="1"/>
      <sheetData sheetId="28735" refreshError="1"/>
      <sheetData sheetId="28736" refreshError="1"/>
      <sheetData sheetId="28737" refreshError="1"/>
      <sheetData sheetId="28738" refreshError="1"/>
      <sheetData sheetId="28739" refreshError="1"/>
      <sheetData sheetId="28740" refreshError="1"/>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sheetData sheetId="28767"/>
      <sheetData sheetId="28768"/>
      <sheetData sheetId="28769" refreshError="1"/>
      <sheetData sheetId="28770"/>
      <sheetData sheetId="28771" refreshError="1"/>
      <sheetData sheetId="28772" refreshError="1"/>
      <sheetData sheetId="28773"/>
      <sheetData sheetId="28774"/>
      <sheetData sheetId="28775"/>
      <sheetData sheetId="28776"/>
      <sheetData sheetId="28777"/>
      <sheetData sheetId="28778"/>
      <sheetData sheetId="28779"/>
      <sheetData sheetId="28780"/>
      <sheetData sheetId="28781"/>
      <sheetData sheetId="28782"/>
      <sheetData sheetId="28783"/>
      <sheetData sheetId="28784"/>
      <sheetData sheetId="28785"/>
      <sheetData sheetId="28786"/>
      <sheetData sheetId="28787"/>
      <sheetData sheetId="28788"/>
      <sheetData sheetId="28789"/>
      <sheetData sheetId="28790"/>
      <sheetData sheetId="28791"/>
      <sheetData sheetId="28792"/>
      <sheetData sheetId="28793"/>
      <sheetData sheetId="28794"/>
      <sheetData sheetId="28795"/>
      <sheetData sheetId="28796"/>
      <sheetData sheetId="28797"/>
      <sheetData sheetId="28798"/>
      <sheetData sheetId="28799"/>
      <sheetData sheetId="28800"/>
      <sheetData sheetId="28801"/>
      <sheetData sheetId="28802"/>
      <sheetData sheetId="28803"/>
      <sheetData sheetId="28804"/>
      <sheetData sheetId="28805"/>
      <sheetData sheetId="28806">
        <row r="9">
          <cell r="A9" t="str">
            <v>A</v>
          </cell>
        </row>
      </sheetData>
      <sheetData sheetId="28807"/>
      <sheetData sheetId="28808"/>
      <sheetData sheetId="28809"/>
      <sheetData sheetId="28810" refreshError="1"/>
      <sheetData sheetId="28811" refreshError="1"/>
      <sheetData sheetId="28812"/>
      <sheetData sheetId="28813" refreshError="1"/>
      <sheetData sheetId="28814"/>
      <sheetData sheetId="28815" refreshError="1"/>
      <sheetData sheetId="28816" refreshError="1"/>
      <sheetData sheetId="28817" refreshError="1"/>
      <sheetData sheetId="28818"/>
      <sheetData sheetId="28819" refreshError="1"/>
      <sheetData sheetId="28820"/>
      <sheetData sheetId="28821" refreshError="1"/>
      <sheetData sheetId="28822"/>
      <sheetData sheetId="28823"/>
      <sheetData sheetId="28824"/>
      <sheetData sheetId="28825"/>
      <sheetData sheetId="28826"/>
      <sheetData sheetId="28827" refreshError="1"/>
      <sheetData sheetId="28828" refreshError="1"/>
      <sheetData sheetId="28829" refreshError="1"/>
      <sheetData sheetId="28830" refreshError="1"/>
      <sheetData sheetId="28831"/>
      <sheetData sheetId="28832"/>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sheetData sheetId="28844"/>
      <sheetData sheetId="28845"/>
      <sheetData sheetId="28846"/>
      <sheetData sheetId="28847"/>
      <sheetData sheetId="28848"/>
      <sheetData sheetId="28849"/>
      <sheetData sheetId="28850"/>
      <sheetData sheetId="28851"/>
      <sheetData sheetId="28852"/>
      <sheetData sheetId="28853"/>
      <sheetData sheetId="28854"/>
      <sheetData sheetId="28855"/>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efreshError="1"/>
      <sheetData sheetId="28872" refreshError="1"/>
      <sheetData sheetId="28873" refreshError="1"/>
      <sheetData sheetId="28874" refreshError="1"/>
      <sheetData sheetId="28875" refreshError="1"/>
      <sheetData sheetId="28876" refreshError="1"/>
      <sheetData sheetId="28877" refreshError="1"/>
      <sheetData sheetId="28878" refreshError="1"/>
      <sheetData sheetId="28879"/>
      <sheetData sheetId="28880"/>
      <sheetData sheetId="28881"/>
      <sheetData sheetId="28882"/>
      <sheetData sheetId="28883"/>
      <sheetData sheetId="28884"/>
      <sheetData sheetId="28885"/>
      <sheetData sheetId="28886"/>
      <sheetData sheetId="28887"/>
      <sheetData sheetId="28888"/>
      <sheetData sheetId="28889" refreshError="1"/>
      <sheetData sheetId="28890" refreshError="1"/>
      <sheetData sheetId="28891" refreshError="1"/>
      <sheetData sheetId="28892" refreshError="1"/>
      <sheetData sheetId="28893" refreshError="1"/>
      <sheetData sheetId="28894" refreshError="1"/>
      <sheetData sheetId="28895"/>
      <sheetData sheetId="28896"/>
      <sheetData sheetId="28897"/>
      <sheetData sheetId="28898"/>
      <sheetData sheetId="28899"/>
      <sheetData sheetId="28900"/>
      <sheetData sheetId="28901"/>
      <sheetData sheetId="28902" refreshError="1"/>
      <sheetData sheetId="28903" refreshError="1"/>
      <sheetData sheetId="28904"/>
      <sheetData sheetId="28905" refreshError="1"/>
      <sheetData sheetId="28906"/>
      <sheetData sheetId="28907" refreshError="1"/>
      <sheetData sheetId="28908" refreshError="1"/>
      <sheetData sheetId="28909" refreshError="1"/>
      <sheetData sheetId="28910"/>
      <sheetData sheetId="28911" refreshError="1"/>
      <sheetData sheetId="28912"/>
      <sheetData sheetId="28913" refreshError="1"/>
      <sheetData sheetId="28914"/>
      <sheetData sheetId="28915"/>
      <sheetData sheetId="28916"/>
      <sheetData sheetId="28917"/>
      <sheetData sheetId="28918"/>
      <sheetData sheetId="28919" refreshError="1"/>
      <sheetData sheetId="28920" refreshError="1"/>
      <sheetData sheetId="28921" refreshError="1"/>
      <sheetData sheetId="28922" refreshError="1"/>
      <sheetData sheetId="28923" refreshError="1"/>
      <sheetData sheetId="28924" refreshError="1"/>
      <sheetData sheetId="28925"/>
      <sheetData sheetId="28926"/>
      <sheetData sheetId="28927"/>
      <sheetData sheetId="28928"/>
      <sheetData sheetId="28929"/>
      <sheetData sheetId="28930"/>
      <sheetData sheetId="28931"/>
      <sheetData sheetId="28932"/>
      <sheetData sheetId="28933"/>
      <sheetData sheetId="28934"/>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sheetData sheetId="2901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efreshError="1"/>
      <sheetData sheetId="29029" refreshError="1"/>
      <sheetData sheetId="29030" refreshError="1"/>
      <sheetData sheetId="29031" refreshError="1"/>
      <sheetData sheetId="29032" refreshError="1"/>
      <sheetData sheetId="29033" refreshError="1"/>
      <sheetData sheetId="29034" refreshError="1"/>
      <sheetData sheetId="29035" refreshError="1"/>
      <sheetData sheetId="29036" refreshError="1"/>
      <sheetData sheetId="29037" refreshError="1"/>
      <sheetData sheetId="29038" refreshError="1"/>
      <sheetData sheetId="29039" refreshError="1"/>
      <sheetData sheetId="29040" refreshError="1"/>
      <sheetData sheetId="29041" refreshError="1"/>
      <sheetData sheetId="29042" refreshError="1"/>
      <sheetData sheetId="29043" refreshError="1"/>
      <sheetData sheetId="29044" refreshError="1"/>
      <sheetData sheetId="29045" refreshError="1"/>
      <sheetData sheetId="29046" refreshError="1"/>
      <sheetData sheetId="29047"/>
      <sheetData sheetId="29048"/>
      <sheetData sheetId="29049"/>
      <sheetData sheetId="29050"/>
      <sheetData sheetId="29051"/>
      <sheetData sheetId="29052"/>
      <sheetData sheetId="29053"/>
      <sheetData sheetId="29054"/>
      <sheetData sheetId="29055"/>
      <sheetData sheetId="29056"/>
      <sheetData sheetId="29057"/>
      <sheetData sheetId="29058"/>
      <sheetData sheetId="29059"/>
      <sheetData sheetId="29060"/>
      <sheetData sheetId="29061"/>
      <sheetData sheetId="29062"/>
      <sheetData sheetId="29063"/>
      <sheetData sheetId="29064"/>
      <sheetData sheetId="29065"/>
      <sheetData sheetId="29066"/>
      <sheetData sheetId="29067"/>
      <sheetData sheetId="29068"/>
      <sheetData sheetId="29069"/>
      <sheetData sheetId="29070"/>
      <sheetData sheetId="29071" refreshError="1"/>
      <sheetData sheetId="29072"/>
      <sheetData sheetId="29073"/>
      <sheetData sheetId="29074"/>
      <sheetData sheetId="29075"/>
      <sheetData sheetId="29076"/>
      <sheetData sheetId="29077"/>
      <sheetData sheetId="29078"/>
      <sheetData sheetId="29079"/>
      <sheetData sheetId="29080"/>
      <sheetData sheetId="29081"/>
      <sheetData sheetId="29082"/>
      <sheetData sheetId="29083"/>
      <sheetData sheetId="29084"/>
      <sheetData sheetId="29085"/>
      <sheetData sheetId="29086"/>
      <sheetData sheetId="29087"/>
      <sheetData sheetId="29088"/>
      <sheetData sheetId="29089"/>
      <sheetData sheetId="29090"/>
      <sheetData sheetId="29091"/>
      <sheetData sheetId="29092"/>
      <sheetData sheetId="29093"/>
      <sheetData sheetId="29094"/>
      <sheetData sheetId="29095"/>
      <sheetData sheetId="29096"/>
      <sheetData sheetId="29097"/>
      <sheetData sheetId="29098"/>
      <sheetData sheetId="29099"/>
      <sheetData sheetId="29100"/>
      <sheetData sheetId="29101"/>
      <sheetData sheetId="29102"/>
      <sheetData sheetId="29103"/>
      <sheetData sheetId="29104"/>
      <sheetData sheetId="29105"/>
      <sheetData sheetId="29106"/>
      <sheetData sheetId="29107"/>
      <sheetData sheetId="29108"/>
      <sheetData sheetId="29109" refreshError="1"/>
      <sheetData sheetId="29110" refreshError="1"/>
      <sheetData sheetId="29111" refreshError="1"/>
      <sheetData sheetId="29112"/>
      <sheetData sheetId="29113"/>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sheetData sheetId="29175"/>
      <sheetData sheetId="29176"/>
      <sheetData sheetId="29177"/>
      <sheetData sheetId="29178"/>
      <sheetData sheetId="29179"/>
      <sheetData sheetId="29180"/>
      <sheetData sheetId="29181"/>
      <sheetData sheetId="29182"/>
      <sheetData sheetId="29183"/>
      <sheetData sheetId="29184"/>
      <sheetData sheetId="29185"/>
      <sheetData sheetId="29186"/>
      <sheetData sheetId="29187"/>
      <sheetData sheetId="29188"/>
      <sheetData sheetId="29189"/>
      <sheetData sheetId="29190"/>
      <sheetData sheetId="29191"/>
      <sheetData sheetId="29192"/>
      <sheetData sheetId="29193"/>
      <sheetData sheetId="29194"/>
      <sheetData sheetId="29195"/>
      <sheetData sheetId="29196"/>
      <sheetData sheetId="29197"/>
      <sheetData sheetId="29198"/>
      <sheetData sheetId="29199"/>
      <sheetData sheetId="29200"/>
      <sheetData sheetId="29201"/>
      <sheetData sheetId="29202"/>
      <sheetData sheetId="29203"/>
      <sheetData sheetId="29204"/>
      <sheetData sheetId="29205"/>
      <sheetData sheetId="29206"/>
      <sheetData sheetId="29207"/>
      <sheetData sheetId="29208"/>
      <sheetData sheetId="29209"/>
      <sheetData sheetId="29210"/>
      <sheetData sheetId="29211"/>
      <sheetData sheetId="29212"/>
      <sheetData sheetId="29213"/>
      <sheetData sheetId="29214" refreshError="1"/>
      <sheetData sheetId="29215"/>
      <sheetData sheetId="29216"/>
      <sheetData sheetId="29217"/>
      <sheetData sheetId="29218"/>
      <sheetData sheetId="29219" refreshError="1"/>
      <sheetData sheetId="29220" refreshError="1"/>
      <sheetData sheetId="29221"/>
      <sheetData sheetId="29222" refreshError="1"/>
      <sheetData sheetId="29223"/>
      <sheetData sheetId="29224"/>
      <sheetData sheetId="29225"/>
      <sheetData sheetId="29226"/>
      <sheetData sheetId="29227"/>
      <sheetData sheetId="29228"/>
      <sheetData sheetId="29229"/>
      <sheetData sheetId="29230"/>
      <sheetData sheetId="29231"/>
      <sheetData sheetId="29232"/>
      <sheetData sheetId="29233"/>
      <sheetData sheetId="29234"/>
      <sheetData sheetId="29235"/>
      <sheetData sheetId="29236"/>
      <sheetData sheetId="29237"/>
      <sheetData sheetId="29238"/>
      <sheetData sheetId="29239"/>
      <sheetData sheetId="29240"/>
      <sheetData sheetId="29241"/>
      <sheetData sheetId="29242" refreshError="1"/>
      <sheetData sheetId="29243"/>
      <sheetData sheetId="29244"/>
      <sheetData sheetId="29245"/>
      <sheetData sheetId="29246"/>
      <sheetData sheetId="29247"/>
      <sheetData sheetId="29248" refreshError="1"/>
      <sheetData sheetId="29249" refreshError="1"/>
      <sheetData sheetId="29250"/>
      <sheetData sheetId="29251"/>
      <sheetData sheetId="29252"/>
      <sheetData sheetId="29253" refreshError="1"/>
      <sheetData sheetId="29254" refreshError="1"/>
      <sheetData sheetId="29255" refreshError="1"/>
      <sheetData sheetId="29256"/>
      <sheetData sheetId="29257"/>
      <sheetData sheetId="29258"/>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efreshError="1"/>
      <sheetData sheetId="29270" refreshError="1"/>
      <sheetData sheetId="29271" refreshError="1"/>
      <sheetData sheetId="29272" refreshError="1"/>
      <sheetData sheetId="29273" refreshError="1"/>
      <sheetData sheetId="29274" refreshError="1"/>
      <sheetData sheetId="29275" refreshError="1"/>
      <sheetData sheetId="29276" refreshError="1"/>
      <sheetData sheetId="29277" refreshError="1"/>
      <sheetData sheetId="29278" refreshError="1"/>
      <sheetData sheetId="29279" refreshError="1"/>
      <sheetData sheetId="29280" refreshError="1"/>
      <sheetData sheetId="29281" refreshError="1"/>
      <sheetData sheetId="29282" refreshError="1"/>
      <sheetData sheetId="29283" refreshError="1"/>
      <sheetData sheetId="29284" refreshError="1"/>
      <sheetData sheetId="29285" refreshError="1"/>
      <sheetData sheetId="29286" refreshError="1"/>
      <sheetData sheetId="29287" refreshError="1"/>
      <sheetData sheetId="29288" refreshError="1"/>
      <sheetData sheetId="29289" refreshError="1"/>
      <sheetData sheetId="29290" refreshError="1"/>
      <sheetData sheetId="29291" refreshError="1"/>
      <sheetData sheetId="29292" refreshError="1"/>
      <sheetData sheetId="29293" refreshError="1"/>
      <sheetData sheetId="29294" refreshError="1"/>
      <sheetData sheetId="29295" refreshError="1"/>
      <sheetData sheetId="29296" refreshError="1"/>
      <sheetData sheetId="29297" refreshError="1"/>
      <sheetData sheetId="29298" refreshError="1"/>
      <sheetData sheetId="29299" refreshError="1"/>
      <sheetData sheetId="29300" refreshError="1"/>
      <sheetData sheetId="29301" refreshError="1"/>
      <sheetData sheetId="29302" refreshError="1"/>
      <sheetData sheetId="29303" refreshError="1"/>
      <sheetData sheetId="29304" refreshError="1"/>
      <sheetData sheetId="29305" refreshError="1"/>
      <sheetData sheetId="29306" refreshError="1"/>
      <sheetData sheetId="29307" refreshError="1"/>
      <sheetData sheetId="29308" refreshError="1"/>
      <sheetData sheetId="29309" refreshError="1"/>
      <sheetData sheetId="29310" refreshError="1"/>
      <sheetData sheetId="29311" refreshError="1"/>
      <sheetData sheetId="29312" refreshError="1"/>
      <sheetData sheetId="29313" refreshError="1"/>
      <sheetData sheetId="29314" refreshError="1"/>
      <sheetData sheetId="29315" refreshError="1"/>
      <sheetData sheetId="29316" refreshError="1"/>
      <sheetData sheetId="29317" refreshError="1"/>
      <sheetData sheetId="29318" refreshError="1"/>
      <sheetData sheetId="29319" refreshError="1"/>
      <sheetData sheetId="29320" refreshError="1"/>
      <sheetData sheetId="29321" refreshError="1"/>
      <sheetData sheetId="29322" refreshError="1"/>
      <sheetData sheetId="29323" refreshError="1"/>
      <sheetData sheetId="29324" refreshError="1"/>
      <sheetData sheetId="29325" refreshError="1"/>
      <sheetData sheetId="29326" refreshError="1"/>
      <sheetData sheetId="29327" refreshError="1"/>
      <sheetData sheetId="29328" refreshError="1"/>
      <sheetData sheetId="29329" refreshError="1"/>
      <sheetData sheetId="29330"/>
      <sheetData sheetId="29331" refreshError="1"/>
      <sheetData sheetId="29332" refreshError="1"/>
      <sheetData sheetId="29333" refreshError="1"/>
      <sheetData sheetId="29334"/>
      <sheetData sheetId="29335"/>
      <sheetData sheetId="29336"/>
      <sheetData sheetId="29337"/>
      <sheetData sheetId="29338"/>
      <sheetData sheetId="29339"/>
      <sheetData sheetId="29340"/>
      <sheetData sheetId="29341"/>
      <sheetData sheetId="29342"/>
      <sheetData sheetId="29343"/>
      <sheetData sheetId="29344"/>
      <sheetData sheetId="29345"/>
      <sheetData sheetId="29346"/>
      <sheetData sheetId="29347"/>
      <sheetData sheetId="29348"/>
      <sheetData sheetId="29349"/>
      <sheetData sheetId="29350"/>
      <sheetData sheetId="29351"/>
      <sheetData sheetId="29352" refreshError="1"/>
      <sheetData sheetId="29353" refreshError="1"/>
      <sheetData sheetId="29354" refreshError="1"/>
      <sheetData sheetId="29355" refreshError="1"/>
      <sheetData sheetId="29356" refreshError="1"/>
      <sheetData sheetId="29357" refreshError="1"/>
      <sheetData sheetId="29358" refreshError="1"/>
      <sheetData sheetId="29359" refreshError="1"/>
      <sheetData sheetId="29360" refreshError="1"/>
      <sheetData sheetId="29361" refreshError="1"/>
      <sheetData sheetId="29362" refreshError="1"/>
      <sheetData sheetId="29363" refreshError="1"/>
      <sheetData sheetId="29364" refreshError="1"/>
      <sheetData sheetId="29365" refreshError="1"/>
      <sheetData sheetId="29366" refreshError="1"/>
      <sheetData sheetId="29367" refreshError="1"/>
      <sheetData sheetId="29368" refreshError="1"/>
      <sheetData sheetId="29369" refreshError="1"/>
      <sheetData sheetId="29370" refreshError="1"/>
      <sheetData sheetId="29371" refreshError="1"/>
      <sheetData sheetId="29372" refreshError="1"/>
      <sheetData sheetId="29373" refreshError="1"/>
      <sheetData sheetId="29374" refreshError="1"/>
      <sheetData sheetId="29375" refreshError="1"/>
      <sheetData sheetId="29376" refreshError="1"/>
      <sheetData sheetId="29377" refreshError="1"/>
      <sheetData sheetId="29378" refreshError="1"/>
      <sheetData sheetId="29379" refreshError="1"/>
      <sheetData sheetId="29380" refreshError="1"/>
      <sheetData sheetId="29381" refreshError="1"/>
      <sheetData sheetId="29382" refreshError="1"/>
      <sheetData sheetId="29383" refreshError="1"/>
      <sheetData sheetId="29384" refreshError="1"/>
      <sheetData sheetId="29385" refreshError="1"/>
      <sheetData sheetId="29386" refreshError="1"/>
      <sheetData sheetId="29387" refreshError="1"/>
      <sheetData sheetId="29388" refreshError="1"/>
      <sheetData sheetId="29389" refreshError="1"/>
      <sheetData sheetId="29390" refreshError="1"/>
      <sheetData sheetId="29391" refreshError="1"/>
      <sheetData sheetId="29392" refreshError="1"/>
      <sheetData sheetId="29393" refreshError="1"/>
      <sheetData sheetId="29394" refreshError="1"/>
      <sheetData sheetId="29395" refreshError="1"/>
      <sheetData sheetId="29396" refreshError="1"/>
      <sheetData sheetId="29397" refreshError="1"/>
      <sheetData sheetId="29398" refreshError="1"/>
      <sheetData sheetId="29399" refreshError="1"/>
      <sheetData sheetId="29400" refreshError="1"/>
      <sheetData sheetId="29401" refreshError="1"/>
      <sheetData sheetId="29402" refreshError="1"/>
      <sheetData sheetId="29403" refreshError="1"/>
      <sheetData sheetId="29404" refreshError="1"/>
      <sheetData sheetId="29405" refreshError="1"/>
      <sheetData sheetId="29406" refreshError="1"/>
      <sheetData sheetId="29407" refreshError="1"/>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ow r="9">
          <cell r="A9" t="str">
            <v>A</v>
          </cell>
        </row>
      </sheetData>
      <sheetData sheetId="29414">
        <row r="9">
          <cell r="A9" t="str">
            <v>A</v>
          </cell>
        </row>
      </sheetData>
      <sheetData sheetId="29415">
        <row r="9">
          <cell r="A9" t="str">
            <v>A</v>
          </cell>
        </row>
      </sheetData>
      <sheetData sheetId="29416">
        <row r="9">
          <cell r="A9" t="str">
            <v>A</v>
          </cell>
        </row>
      </sheetData>
      <sheetData sheetId="29417"/>
      <sheetData sheetId="29418"/>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sheetData sheetId="29442"/>
      <sheetData sheetId="29443">
        <row r="9">
          <cell r="A9" t="str">
            <v>A</v>
          </cell>
        </row>
      </sheetData>
      <sheetData sheetId="29444"/>
      <sheetData sheetId="29445"/>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sheetData sheetId="29463"/>
      <sheetData sheetId="29464"/>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efreshError="1"/>
      <sheetData sheetId="29488" refreshError="1"/>
      <sheetData sheetId="29489">
        <row r="9">
          <cell r="A9" t="str">
            <v>A</v>
          </cell>
        </row>
      </sheetData>
      <sheetData sheetId="29490" refreshError="1"/>
      <sheetData sheetId="29491" refreshError="1"/>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ow r="9">
          <cell r="A9" t="str">
            <v>A</v>
          </cell>
        </row>
      </sheetData>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sheetData sheetId="29509" refreshError="1"/>
      <sheetData sheetId="29510" refreshError="1"/>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ow r="9">
          <cell r="A9" t="str">
            <v>A</v>
          </cell>
        </row>
      </sheetData>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ow r="9">
          <cell r="A9" t="str">
            <v>A</v>
          </cell>
        </row>
      </sheetData>
      <sheetData sheetId="29539">
        <row r="9">
          <cell r="A9" t="str">
            <v>A</v>
          </cell>
        </row>
      </sheetData>
      <sheetData sheetId="29540">
        <row r="9">
          <cell r="A9" t="str">
            <v>A</v>
          </cell>
        </row>
      </sheetData>
      <sheetData sheetId="29541">
        <row r="9">
          <cell r="A9" t="str">
            <v>A</v>
          </cell>
        </row>
      </sheetData>
      <sheetData sheetId="29542">
        <row r="9">
          <cell r="A9" t="str">
            <v>A</v>
          </cell>
        </row>
      </sheetData>
      <sheetData sheetId="29543">
        <row r="9">
          <cell r="A9" t="str">
            <v>A</v>
          </cell>
        </row>
      </sheetData>
      <sheetData sheetId="29544">
        <row r="9">
          <cell r="A9" t="str">
            <v>A</v>
          </cell>
        </row>
      </sheetData>
      <sheetData sheetId="29545">
        <row r="9">
          <cell r="A9" t="str">
            <v>A</v>
          </cell>
        </row>
      </sheetData>
      <sheetData sheetId="29546">
        <row r="9">
          <cell r="A9" t="str">
            <v>A</v>
          </cell>
        </row>
      </sheetData>
      <sheetData sheetId="29547">
        <row r="9">
          <cell r="A9" t="str">
            <v>A</v>
          </cell>
        </row>
      </sheetData>
      <sheetData sheetId="29548">
        <row r="9">
          <cell r="A9" t="str">
            <v>A</v>
          </cell>
        </row>
      </sheetData>
      <sheetData sheetId="29549">
        <row r="9">
          <cell r="A9" t="str">
            <v>A</v>
          </cell>
        </row>
      </sheetData>
      <sheetData sheetId="29550"/>
      <sheetData sheetId="29551">
        <row r="9">
          <cell r="A9" t="str">
            <v>A</v>
          </cell>
        </row>
      </sheetData>
      <sheetData sheetId="29552">
        <row r="9">
          <cell r="A9" t="str">
            <v>A</v>
          </cell>
        </row>
      </sheetData>
      <sheetData sheetId="29553">
        <row r="9">
          <cell r="A9" t="str">
            <v>A</v>
          </cell>
        </row>
      </sheetData>
      <sheetData sheetId="29554"/>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sheetData sheetId="29588"/>
      <sheetData sheetId="29589"/>
      <sheetData sheetId="29590"/>
      <sheetData sheetId="29591"/>
      <sheetData sheetId="29592"/>
      <sheetData sheetId="29593"/>
      <sheetData sheetId="29594"/>
      <sheetData sheetId="29595"/>
      <sheetData sheetId="29596"/>
      <sheetData sheetId="29597"/>
      <sheetData sheetId="29598"/>
      <sheetData sheetId="29599"/>
      <sheetData sheetId="29600" refreshError="1"/>
      <sheetData sheetId="29601"/>
      <sheetData sheetId="29602"/>
      <sheetData sheetId="29603">
        <row r="9">
          <cell r="A9" t="str">
            <v>A</v>
          </cell>
        </row>
      </sheetData>
      <sheetData sheetId="29604">
        <row r="9">
          <cell r="A9" t="str">
            <v>A</v>
          </cell>
        </row>
      </sheetData>
      <sheetData sheetId="29605">
        <row r="9">
          <cell r="A9" t="str">
            <v>A</v>
          </cell>
        </row>
      </sheetData>
      <sheetData sheetId="29606">
        <row r="9">
          <cell r="A9" t="str">
            <v>A</v>
          </cell>
        </row>
      </sheetData>
      <sheetData sheetId="29607">
        <row r="9">
          <cell r="A9" t="str">
            <v>A</v>
          </cell>
        </row>
      </sheetData>
      <sheetData sheetId="29608">
        <row r="9">
          <cell r="A9" t="str">
            <v>A</v>
          </cell>
        </row>
      </sheetData>
      <sheetData sheetId="29609">
        <row r="9">
          <cell r="A9" t="str">
            <v>A</v>
          </cell>
        </row>
      </sheetData>
      <sheetData sheetId="29610">
        <row r="9">
          <cell r="A9" t="str">
            <v>A</v>
          </cell>
        </row>
      </sheetData>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sheetData sheetId="29634"/>
      <sheetData sheetId="29635"/>
      <sheetData sheetId="29636"/>
      <sheetData sheetId="29637"/>
      <sheetData sheetId="29638"/>
      <sheetData sheetId="29639"/>
      <sheetData sheetId="29640"/>
      <sheetData sheetId="29641"/>
      <sheetData sheetId="29642"/>
      <sheetData sheetId="29643"/>
      <sheetData sheetId="29644"/>
      <sheetData sheetId="29645"/>
      <sheetData sheetId="29646"/>
      <sheetData sheetId="29647"/>
      <sheetData sheetId="29648"/>
      <sheetData sheetId="29649"/>
      <sheetData sheetId="29650"/>
      <sheetData sheetId="29651"/>
      <sheetData sheetId="29652"/>
      <sheetData sheetId="29653"/>
      <sheetData sheetId="29654"/>
      <sheetData sheetId="29655"/>
      <sheetData sheetId="29656"/>
      <sheetData sheetId="29657"/>
      <sheetData sheetId="29658"/>
      <sheetData sheetId="29659"/>
      <sheetData sheetId="29660"/>
      <sheetData sheetId="29661"/>
      <sheetData sheetId="29662">
        <row r="9">
          <cell r="A9" t="str">
            <v>A</v>
          </cell>
        </row>
      </sheetData>
      <sheetData sheetId="29663">
        <row r="9">
          <cell r="A9" t="str">
            <v>A</v>
          </cell>
        </row>
      </sheetData>
      <sheetData sheetId="29664">
        <row r="9">
          <cell r="A9" t="str">
            <v>A</v>
          </cell>
        </row>
      </sheetData>
      <sheetData sheetId="29665">
        <row r="9">
          <cell r="A9" t="str">
            <v>A</v>
          </cell>
        </row>
      </sheetData>
      <sheetData sheetId="29666"/>
      <sheetData sheetId="29667">
        <row r="9">
          <cell r="A9" t="str">
            <v>A</v>
          </cell>
        </row>
      </sheetData>
      <sheetData sheetId="29668">
        <row r="9">
          <cell r="A9" t="str">
            <v>A</v>
          </cell>
        </row>
      </sheetData>
      <sheetData sheetId="29669">
        <row r="9">
          <cell r="A9" t="str">
            <v>A</v>
          </cell>
        </row>
      </sheetData>
      <sheetData sheetId="29670">
        <row r="9">
          <cell r="A9" t="str">
            <v>A</v>
          </cell>
        </row>
      </sheetData>
      <sheetData sheetId="29671">
        <row r="9">
          <cell r="A9" t="str">
            <v>A</v>
          </cell>
        </row>
      </sheetData>
      <sheetData sheetId="29672">
        <row r="9">
          <cell r="A9" t="str">
            <v>A</v>
          </cell>
        </row>
      </sheetData>
      <sheetData sheetId="29673">
        <row r="9">
          <cell r="A9" t="str">
            <v>A</v>
          </cell>
        </row>
      </sheetData>
      <sheetData sheetId="29674">
        <row r="9">
          <cell r="A9" t="str">
            <v>A</v>
          </cell>
        </row>
      </sheetData>
      <sheetData sheetId="29675">
        <row r="9">
          <cell r="A9" t="str">
            <v>A</v>
          </cell>
        </row>
      </sheetData>
      <sheetData sheetId="29676">
        <row r="9">
          <cell r="A9" t="str">
            <v>A</v>
          </cell>
        </row>
      </sheetData>
      <sheetData sheetId="29677">
        <row r="9">
          <cell r="A9" t="str">
            <v>A</v>
          </cell>
        </row>
      </sheetData>
      <sheetData sheetId="29678">
        <row r="9">
          <cell r="A9" t="str">
            <v>A</v>
          </cell>
        </row>
      </sheetData>
      <sheetData sheetId="29679"/>
      <sheetData sheetId="29680"/>
      <sheetData sheetId="29681"/>
      <sheetData sheetId="29682"/>
      <sheetData sheetId="29683"/>
      <sheetData sheetId="29684"/>
      <sheetData sheetId="29685"/>
      <sheetData sheetId="29686"/>
      <sheetData sheetId="29687"/>
      <sheetData sheetId="29688" refreshError="1"/>
      <sheetData sheetId="29689"/>
      <sheetData sheetId="29690"/>
      <sheetData sheetId="29691"/>
      <sheetData sheetId="29692"/>
      <sheetData sheetId="29693"/>
      <sheetData sheetId="29694"/>
      <sheetData sheetId="29695"/>
      <sheetData sheetId="29696"/>
      <sheetData sheetId="29697"/>
      <sheetData sheetId="29698"/>
      <sheetData sheetId="29699"/>
      <sheetData sheetId="29700"/>
      <sheetData sheetId="29701"/>
      <sheetData sheetId="29702"/>
      <sheetData sheetId="29703"/>
      <sheetData sheetId="29704"/>
      <sheetData sheetId="29705"/>
      <sheetData sheetId="29706"/>
      <sheetData sheetId="29707"/>
      <sheetData sheetId="29708"/>
      <sheetData sheetId="29709"/>
      <sheetData sheetId="29710"/>
      <sheetData sheetId="29711"/>
      <sheetData sheetId="29712" refreshError="1"/>
      <sheetData sheetId="29713"/>
      <sheetData sheetId="29714"/>
      <sheetData sheetId="29715"/>
      <sheetData sheetId="29716"/>
      <sheetData sheetId="29717"/>
      <sheetData sheetId="29718"/>
      <sheetData sheetId="29719"/>
      <sheetData sheetId="29720"/>
      <sheetData sheetId="29721"/>
      <sheetData sheetId="29722"/>
      <sheetData sheetId="29723"/>
      <sheetData sheetId="29724"/>
      <sheetData sheetId="29725" refreshError="1"/>
      <sheetData sheetId="29726" refreshError="1"/>
      <sheetData sheetId="29727" refreshError="1"/>
      <sheetData sheetId="29728" refreshError="1"/>
      <sheetData sheetId="29729" refreshError="1"/>
      <sheetData sheetId="29730" refreshError="1"/>
      <sheetData sheetId="29731" refreshError="1"/>
      <sheetData sheetId="29732" refreshError="1"/>
      <sheetData sheetId="29733" refreshError="1"/>
      <sheetData sheetId="29734" refreshError="1"/>
      <sheetData sheetId="29735" refreshError="1"/>
      <sheetData sheetId="29736" refreshError="1"/>
      <sheetData sheetId="29737" refreshError="1"/>
      <sheetData sheetId="29738" refreshError="1"/>
      <sheetData sheetId="29739" refreshError="1"/>
      <sheetData sheetId="29740" refreshError="1"/>
      <sheetData sheetId="29741"/>
      <sheetData sheetId="29742"/>
      <sheetData sheetId="29743"/>
      <sheetData sheetId="29744"/>
      <sheetData sheetId="29745"/>
      <sheetData sheetId="29746"/>
      <sheetData sheetId="29747"/>
      <sheetData sheetId="29748"/>
      <sheetData sheetId="29749"/>
      <sheetData sheetId="29750"/>
      <sheetData sheetId="29751"/>
      <sheetData sheetId="29752"/>
      <sheetData sheetId="29753"/>
      <sheetData sheetId="29754"/>
      <sheetData sheetId="29755"/>
      <sheetData sheetId="29756"/>
      <sheetData sheetId="29757"/>
      <sheetData sheetId="29758"/>
      <sheetData sheetId="29759"/>
      <sheetData sheetId="29760"/>
      <sheetData sheetId="29761"/>
      <sheetData sheetId="29762"/>
      <sheetData sheetId="29763"/>
      <sheetData sheetId="29764"/>
      <sheetData sheetId="29765"/>
      <sheetData sheetId="29766"/>
      <sheetData sheetId="29767"/>
      <sheetData sheetId="29768"/>
      <sheetData sheetId="29769"/>
      <sheetData sheetId="29770"/>
      <sheetData sheetId="29771">
        <row r="9">
          <cell r="A9" t="str">
            <v>A</v>
          </cell>
        </row>
      </sheetData>
      <sheetData sheetId="29772">
        <row r="9">
          <cell r="A9" t="str">
            <v>A</v>
          </cell>
        </row>
      </sheetData>
      <sheetData sheetId="29773">
        <row r="9">
          <cell r="A9" t="str">
            <v>A</v>
          </cell>
        </row>
      </sheetData>
      <sheetData sheetId="29774">
        <row r="9">
          <cell r="A9" t="str">
            <v>A</v>
          </cell>
        </row>
      </sheetData>
      <sheetData sheetId="29775" refreshError="1"/>
      <sheetData sheetId="29776" refreshError="1"/>
      <sheetData sheetId="29777" refreshError="1"/>
      <sheetData sheetId="29778" refreshError="1"/>
      <sheetData sheetId="29779" refreshError="1"/>
      <sheetData sheetId="29780" refreshError="1"/>
      <sheetData sheetId="29781" refreshError="1"/>
      <sheetData sheetId="29782" refreshError="1"/>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sheetData sheetId="29801"/>
      <sheetData sheetId="29802"/>
      <sheetData sheetId="29803"/>
      <sheetData sheetId="29804"/>
      <sheetData sheetId="29805"/>
      <sheetData sheetId="29806"/>
      <sheetData sheetId="29807"/>
      <sheetData sheetId="29808"/>
      <sheetData sheetId="29809"/>
      <sheetData sheetId="29810"/>
      <sheetData sheetId="29811"/>
      <sheetData sheetId="29812"/>
      <sheetData sheetId="29813"/>
      <sheetData sheetId="29814"/>
      <sheetData sheetId="29815"/>
      <sheetData sheetId="29816"/>
      <sheetData sheetId="29817"/>
      <sheetData sheetId="29818">
        <row r="9">
          <cell r="A9" t="str">
            <v>A</v>
          </cell>
        </row>
      </sheetData>
      <sheetData sheetId="29819">
        <row r="9">
          <cell r="A9" t="str">
            <v>A</v>
          </cell>
        </row>
      </sheetData>
      <sheetData sheetId="29820">
        <row r="9">
          <cell r="A9" t="str">
            <v>A</v>
          </cell>
        </row>
      </sheetData>
      <sheetData sheetId="29821"/>
      <sheetData sheetId="29822"/>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sheetData sheetId="29864"/>
      <sheetData sheetId="29865"/>
      <sheetData sheetId="29866"/>
      <sheetData sheetId="29867"/>
      <sheetData sheetId="29868"/>
      <sheetData sheetId="29869"/>
      <sheetData sheetId="29870"/>
      <sheetData sheetId="29871"/>
      <sheetData sheetId="29872"/>
      <sheetData sheetId="29873"/>
      <sheetData sheetId="29874"/>
      <sheetData sheetId="29875"/>
      <sheetData sheetId="29876"/>
      <sheetData sheetId="29877"/>
      <sheetData sheetId="29878"/>
      <sheetData sheetId="29879"/>
      <sheetData sheetId="29880"/>
      <sheetData sheetId="29881"/>
      <sheetData sheetId="29882"/>
      <sheetData sheetId="29883"/>
      <sheetData sheetId="29884"/>
      <sheetData sheetId="29885"/>
      <sheetData sheetId="29886"/>
      <sheetData sheetId="29887"/>
      <sheetData sheetId="29888"/>
      <sheetData sheetId="29889"/>
      <sheetData sheetId="29890"/>
      <sheetData sheetId="29891"/>
      <sheetData sheetId="29892"/>
      <sheetData sheetId="29893"/>
      <sheetData sheetId="29894"/>
      <sheetData sheetId="29895"/>
      <sheetData sheetId="29896"/>
      <sheetData sheetId="29897"/>
      <sheetData sheetId="29898"/>
      <sheetData sheetId="29899"/>
      <sheetData sheetId="29900"/>
      <sheetData sheetId="29901"/>
      <sheetData sheetId="29902"/>
      <sheetData sheetId="29903"/>
      <sheetData sheetId="29904"/>
      <sheetData sheetId="29905"/>
      <sheetData sheetId="29906"/>
      <sheetData sheetId="29907"/>
      <sheetData sheetId="29908"/>
      <sheetData sheetId="29909"/>
      <sheetData sheetId="29910"/>
      <sheetData sheetId="29911"/>
      <sheetData sheetId="29912"/>
      <sheetData sheetId="29913"/>
      <sheetData sheetId="29914"/>
      <sheetData sheetId="29915"/>
      <sheetData sheetId="29916"/>
      <sheetData sheetId="29917"/>
      <sheetData sheetId="29918"/>
      <sheetData sheetId="29919"/>
      <sheetData sheetId="29920"/>
      <sheetData sheetId="29921"/>
      <sheetData sheetId="29922"/>
      <sheetData sheetId="29923"/>
      <sheetData sheetId="29924"/>
      <sheetData sheetId="29925"/>
      <sheetData sheetId="29926"/>
      <sheetData sheetId="29927" refreshError="1"/>
      <sheetData sheetId="29928"/>
      <sheetData sheetId="29929"/>
      <sheetData sheetId="29930"/>
      <sheetData sheetId="29931"/>
      <sheetData sheetId="29932"/>
      <sheetData sheetId="29933" refreshError="1"/>
      <sheetData sheetId="29934"/>
      <sheetData sheetId="29935"/>
      <sheetData sheetId="29936"/>
      <sheetData sheetId="29937"/>
      <sheetData sheetId="29938"/>
      <sheetData sheetId="29939"/>
      <sheetData sheetId="29940"/>
      <sheetData sheetId="29941"/>
      <sheetData sheetId="29942"/>
      <sheetData sheetId="29943"/>
      <sheetData sheetId="29944"/>
      <sheetData sheetId="29945"/>
      <sheetData sheetId="29946"/>
      <sheetData sheetId="29947"/>
      <sheetData sheetId="29948"/>
      <sheetData sheetId="29949"/>
      <sheetData sheetId="29950"/>
      <sheetData sheetId="29951"/>
      <sheetData sheetId="29952"/>
      <sheetData sheetId="29953"/>
      <sheetData sheetId="29954"/>
      <sheetData sheetId="29955" refreshError="1"/>
      <sheetData sheetId="29956"/>
      <sheetData sheetId="29957"/>
      <sheetData sheetId="29958"/>
      <sheetData sheetId="29959" refreshError="1"/>
      <sheetData sheetId="29960" refreshError="1"/>
      <sheetData sheetId="29961" refreshError="1"/>
      <sheetData sheetId="29962" refreshError="1"/>
      <sheetData sheetId="29963"/>
      <sheetData sheetId="29964"/>
      <sheetData sheetId="29965"/>
      <sheetData sheetId="29966" refreshError="1"/>
      <sheetData sheetId="29967" refreshError="1"/>
      <sheetData sheetId="29968" refreshError="1"/>
      <sheetData sheetId="29969"/>
      <sheetData sheetId="29970" refreshError="1"/>
      <sheetData sheetId="29971" refreshError="1"/>
      <sheetData sheetId="29972" refreshError="1"/>
      <sheetData sheetId="29973" refreshError="1"/>
      <sheetData sheetId="29974" refreshError="1"/>
      <sheetData sheetId="29975" refreshError="1"/>
      <sheetData sheetId="29976" refreshError="1"/>
      <sheetData sheetId="29977" refreshError="1"/>
      <sheetData sheetId="29978" refreshError="1"/>
      <sheetData sheetId="29979" refreshError="1"/>
      <sheetData sheetId="29980" refreshError="1"/>
      <sheetData sheetId="29981" refreshError="1"/>
      <sheetData sheetId="29982" refreshError="1"/>
      <sheetData sheetId="29983" refreshError="1"/>
      <sheetData sheetId="29984" refreshError="1"/>
      <sheetData sheetId="29985" refreshError="1"/>
      <sheetData sheetId="29986" refreshError="1"/>
      <sheetData sheetId="29987" refreshError="1"/>
      <sheetData sheetId="29988" refreshError="1"/>
      <sheetData sheetId="29989" refreshError="1"/>
      <sheetData sheetId="29990" refreshError="1"/>
      <sheetData sheetId="29991" refreshError="1"/>
      <sheetData sheetId="29992" refreshError="1"/>
      <sheetData sheetId="29993" refreshError="1"/>
      <sheetData sheetId="29994" refreshError="1"/>
      <sheetData sheetId="29995" refreshError="1"/>
      <sheetData sheetId="29996" refreshError="1"/>
      <sheetData sheetId="29997" refreshError="1"/>
      <sheetData sheetId="29998" refreshError="1"/>
      <sheetData sheetId="29999" refreshError="1"/>
      <sheetData sheetId="30000" refreshError="1"/>
      <sheetData sheetId="30001" refreshError="1"/>
      <sheetData sheetId="30002" refreshError="1"/>
      <sheetData sheetId="30003" refreshError="1"/>
      <sheetData sheetId="30004" refreshError="1"/>
      <sheetData sheetId="30005" refreshError="1"/>
      <sheetData sheetId="30006" refreshError="1"/>
      <sheetData sheetId="30007" refreshError="1"/>
      <sheetData sheetId="30008" refreshError="1"/>
      <sheetData sheetId="30009" refreshError="1"/>
      <sheetData sheetId="30010" refreshError="1"/>
      <sheetData sheetId="30011" refreshError="1"/>
      <sheetData sheetId="30012" refreshError="1"/>
      <sheetData sheetId="30013" refreshError="1"/>
      <sheetData sheetId="30014" refreshError="1"/>
      <sheetData sheetId="30015" refreshError="1"/>
      <sheetData sheetId="30016" refreshError="1"/>
      <sheetData sheetId="30017" refreshError="1"/>
      <sheetData sheetId="30018" refreshError="1"/>
      <sheetData sheetId="30019" refreshError="1"/>
      <sheetData sheetId="30020" refreshError="1"/>
      <sheetData sheetId="30021" refreshError="1"/>
      <sheetData sheetId="30022" refreshError="1"/>
      <sheetData sheetId="30023" refreshError="1"/>
      <sheetData sheetId="30024" refreshError="1"/>
      <sheetData sheetId="30025" refreshError="1"/>
      <sheetData sheetId="30026" refreshError="1"/>
      <sheetData sheetId="30027" refreshError="1"/>
      <sheetData sheetId="30028" refreshError="1"/>
      <sheetData sheetId="30029" refreshError="1"/>
      <sheetData sheetId="30030" refreshError="1"/>
      <sheetData sheetId="30031" refreshError="1"/>
      <sheetData sheetId="30032" refreshError="1"/>
      <sheetData sheetId="30033" refreshError="1"/>
      <sheetData sheetId="30034" refreshError="1"/>
      <sheetData sheetId="30035" refreshError="1"/>
      <sheetData sheetId="30036" refreshError="1"/>
      <sheetData sheetId="30037" refreshError="1"/>
      <sheetData sheetId="30038" refreshError="1"/>
      <sheetData sheetId="30039" refreshError="1"/>
      <sheetData sheetId="30040" refreshError="1"/>
      <sheetData sheetId="30041" refreshError="1"/>
      <sheetData sheetId="30042" refreshError="1"/>
      <sheetData sheetId="30043">
        <row r="9">
          <cell r="A9" t="str">
            <v>A</v>
          </cell>
        </row>
      </sheetData>
      <sheetData sheetId="30044" refreshError="1"/>
      <sheetData sheetId="30045" refreshError="1"/>
      <sheetData sheetId="30046" refreshError="1"/>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sheetData sheetId="30063"/>
      <sheetData sheetId="30064"/>
      <sheetData sheetId="30065"/>
      <sheetData sheetId="30066"/>
      <sheetData sheetId="30067"/>
      <sheetData sheetId="30068">
        <row r="9">
          <cell r="A9" t="str">
            <v>A</v>
          </cell>
        </row>
      </sheetData>
      <sheetData sheetId="30069"/>
      <sheetData sheetId="30070"/>
      <sheetData sheetId="30071">
        <row r="9">
          <cell r="A9" t="str">
            <v>A</v>
          </cell>
        </row>
      </sheetData>
      <sheetData sheetId="30072">
        <row r="9">
          <cell r="A9" t="str">
            <v>A</v>
          </cell>
        </row>
      </sheetData>
      <sheetData sheetId="30073"/>
      <sheetData sheetId="30074"/>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sheetData sheetId="30089"/>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sheetData sheetId="30109"/>
      <sheetData sheetId="30110"/>
      <sheetData sheetId="30111"/>
      <sheetData sheetId="30112"/>
      <sheetData sheetId="30113"/>
      <sheetData sheetId="30114">
        <row r="9">
          <cell r="A9" t="str">
            <v>A</v>
          </cell>
        </row>
      </sheetData>
      <sheetData sheetId="30115"/>
      <sheetData sheetId="30116"/>
      <sheetData sheetId="30117">
        <row r="9">
          <cell r="A9" t="str">
            <v>A</v>
          </cell>
        </row>
      </sheetData>
      <sheetData sheetId="30118">
        <row r="9">
          <cell r="A9" t="str">
            <v>A</v>
          </cell>
        </row>
      </sheetData>
      <sheetData sheetId="30119" refreshError="1"/>
      <sheetData sheetId="30120" refreshError="1"/>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ow r="9">
          <cell r="A9" t="str">
            <v>A</v>
          </cell>
        </row>
      </sheetData>
      <sheetData sheetId="30131">
        <row r="9">
          <cell r="A9" t="str">
            <v>A</v>
          </cell>
        </row>
      </sheetData>
      <sheetData sheetId="30132">
        <row r="9">
          <cell r="A9" t="str">
            <v>A</v>
          </cell>
        </row>
      </sheetData>
      <sheetData sheetId="30133">
        <row r="9">
          <cell r="A9" t="str">
            <v>A</v>
          </cell>
        </row>
      </sheetData>
      <sheetData sheetId="30134"/>
      <sheetData sheetId="30135"/>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sheetData sheetId="30155"/>
      <sheetData sheetId="30156"/>
      <sheetData sheetId="30157"/>
      <sheetData sheetId="30158"/>
      <sheetData sheetId="30159"/>
      <sheetData sheetId="30160">
        <row r="9">
          <cell r="A9" t="str">
            <v>A</v>
          </cell>
        </row>
      </sheetData>
      <sheetData sheetId="30161"/>
      <sheetData sheetId="30162"/>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sheetData sheetId="30180"/>
      <sheetData sheetId="30181"/>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efreshError="1"/>
      <sheetData sheetId="30201" refreshError="1"/>
      <sheetData sheetId="30202" refreshError="1"/>
      <sheetData sheetId="30203" refreshError="1"/>
      <sheetData sheetId="30204" refreshError="1"/>
      <sheetData sheetId="30205" refreshError="1"/>
      <sheetData sheetId="30206">
        <row r="9">
          <cell r="A9" t="str">
            <v>A</v>
          </cell>
        </row>
      </sheetData>
      <sheetData sheetId="30207" refreshError="1"/>
      <sheetData sheetId="30208" refreshError="1"/>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sheetData sheetId="30226" refreshError="1"/>
      <sheetData sheetId="30227" refreshError="1"/>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ow r="9">
          <cell r="A9" t="str">
            <v>A</v>
          </cell>
        </row>
      </sheetData>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ow r="9">
          <cell r="A9" t="str">
            <v>A</v>
          </cell>
        </row>
      </sheetData>
      <sheetData sheetId="30257">
        <row r="9">
          <cell r="A9" t="str">
            <v>A</v>
          </cell>
        </row>
      </sheetData>
      <sheetData sheetId="30258">
        <row r="9">
          <cell r="A9" t="str">
            <v>A</v>
          </cell>
        </row>
      </sheetData>
      <sheetData sheetId="30259">
        <row r="9">
          <cell r="A9" t="str">
            <v>A</v>
          </cell>
        </row>
      </sheetData>
      <sheetData sheetId="30260">
        <row r="9">
          <cell r="A9" t="str">
            <v>A</v>
          </cell>
        </row>
      </sheetData>
      <sheetData sheetId="30261">
        <row r="9">
          <cell r="A9" t="str">
            <v>A</v>
          </cell>
        </row>
      </sheetData>
      <sheetData sheetId="30262">
        <row r="9">
          <cell r="A9" t="str">
            <v>A</v>
          </cell>
        </row>
      </sheetData>
      <sheetData sheetId="30263">
        <row r="9">
          <cell r="A9" t="str">
            <v>A</v>
          </cell>
        </row>
      </sheetData>
      <sheetData sheetId="30264">
        <row r="9">
          <cell r="A9" t="str">
            <v>A</v>
          </cell>
        </row>
      </sheetData>
      <sheetData sheetId="30265">
        <row r="9">
          <cell r="A9" t="str">
            <v>A</v>
          </cell>
        </row>
      </sheetData>
      <sheetData sheetId="30266">
        <row r="9">
          <cell r="A9" t="str">
            <v>A</v>
          </cell>
        </row>
      </sheetData>
      <sheetData sheetId="30267">
        <row r="9">
          <cell r="A9" t="str">
            <v>A</v>
          </cell>
        </row>
      </sheetData>
      <sheetData sheetId="30268"/>
      <sheetData sheetId="30269">
        <row r="9">
          <cell r="A9" t="str">
            <v>A</v>
          </cell>
        </row>
      </sheetData>
      <sheetData sheetId="30270">
        <row r="9">
          <cell r="A9" t="str">
            <v>A</v>
          </cell>
        </row>
      </sheetData>
      <sheetData sheetId="30271"/>
      <sheetData sheetId="30272">
        <row r="9">
          <cell r="A9" t="str">
            <v>A</v>
          </cell>
        </row>
      </sheetData>
      <sheetData sheetId="30273"/>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sheetData sheetId="30306"/>
      <sheetData sheetId="30307"/>
      <sheetData sheetId="30308"/>
      <sheetData sheetId="30309"/>
      <sheetData sheetId="30310"/>
      <sheetData sheetId="30311"/>
      <sheetData sheetId="30312"/>
      <sheetData sheetId="30313"/>
      <sheetData sheetId="30314"/>
      <sheetData sheetId="30315"/>
      <sheetData sheetId="30316"/>
      <sheetData sheetId="30317" refreshError="1"/>
      <sheetData sheetId="30318"/>
      <sheetData sheetId="30319" refreshError="1"/>
      <sheetData sheetId="30320"/>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ow r="9">
          <cell r="A9" t="str">
            <v>A</v>
          </cell>
        </row>
      </sheetData>
      <sheetData sheetId="30329">
        <row r="9">
          <cell r="A9" t="str">
            <v>A</v>
          </cell>
        </row>
      </sheetData>
      <sheetData sheetId="30330">
        <row r="9">
          <cell r="A9" t="str">
            <v>A</v>
          </cell>
        </row>
      </sheetData>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sheetData sheetId="30352"/>
      <sheetData sheetId="30353"/>
      <sheetData sheetId="30354"/>
      <sheetData sheetId="30355"/>
      <sheetData sheetId="30356"/>
      <sheetData sheetId="30357"/>
      <sheetData sheetId="30358"/>
      <sheetData sheetId="30359"/>
      <sheetData sheetId="30360"/>
      <sheetData sheetId="30361"/>
      <sheetData sheetId="30362"/>
      <sheetData sheetId="30363"/>
      <sheetData sheetId="30364"/>
      <sheetData sheetId="30365"/>
      <sheetData sheetId="30366"/>
      <sheetData sheetId="30367"/>
      <sheetData sheetId="30368"/>
      <sheetData sheetId="30369"/>
      <sheetData sheetId="30370"/>
      <sheetData sheetId="30371"/>
      <sheetData sheetId="30372"/>
      <sheetData sheetId="30373"/>
      <sheetData sheetId="30374"/>
      <sheetData sheetId="30375"/>
      <sheetData sheetId="30376"/>
      <sheetData sheetId="30377"/>
      <sheetData sheetId="30378"/>
      <sheetData sheetId="30379"/>
      <sheetData sheetId="30380">
        <row r="9">
          <cell r="A9" t="str">
            <v>A</v>
          </cell>
        </row>
      </sheetData>
      <sheetData sheetId="30381">
        <row r="9">
          <cell r="A9" t="str">
            <v>A</v>
          </cell>
        </row>
      </sheetData>
      <sheetData sheetId="30382">
        <row r="9">
          <cell r="A9" t="str">
            <v>A</v>
          </cell>
        </row>
      </sheetData>
      <sheetData sheetId="30383">
        <row r="9">
          <cell r="A9" t="str">
            <v>A</v>
          </cell>
        </row>
      </sheetData>
      <sheetData sheetId="30384"/>
      <sheetData sheetId="30385">
        <row r="9">
          <cell r="A9" t="str">
            <v>A</v>
          </cell>
        </row>
      </sheetData>
      <sheetData sheetId="30386">
        <row r="9">
          <cell r="A9" t="str">
            <v>A</v>
          </cell>
        </row>
      </sheetData>
      <sheetData sheetId="30387">
        <row r="9">
          <cell r="A9" t="str">
            <v>A</v>
          </cell>
        </row>
      </sheetData>
      <sheetData sheetId="30388">
        <row r="9">
          <cell r="A9" t="str">
            <v>A</v>
          </cell>
        </row>
      </sheetData>
      <sheetData sheetId="30389">
        <row r="9">
          <cell r="A9" t="str">
            <v>A</v>
          </cell>
        </row>
      </sheetData>
      <sheetData sheetId="30390">
        <row r="9">
          <cell r="A9" t="str">
            <v>A</v>
          </cell>
        </row>
      </sheetData>
      <sheetData sheetId="30391">
        <row r="9">
          <cell r="A9" t="str">
            <v>A</v>
          </cell>
        </row>
      </sheetData>
      <sheetData sheetId="30392">
        <row r="9">
          <cell r="A9" t="str">
            <v>A</v>
          </cell>
        </row>
      </sheetData>
      <sheetData sheetId="30393">
        <row r="9">
          <cell r="A9" t="str">
            <v>A</v>
          </cell>
        </row>
      </sheetData>
      <sheetData sheetId="30394">
        <row r="9">
          <cell r="A9" t="str">
            <v>A</v>
          </cell>
        </row>
      </sheetData>
      <sheetData sheetId="30395">
        <row r="9">
          <cell r="A9" t="str">
            <v>A</v>
          </cell>
        </row>
      </sheetData>
      <sheetData sheetId="30396">
        <row r="9">
          <cell r="A9" t="str">
            <v>A</v>
          </cell>
        </row>
      </sheetData>
      <sheetData sheetId="30397"/>
      <sheetData sheetId="30398"/>
      <sheetData sheetId="30399"/>
      <sheetData sheetId="30400"/>
      <sheetData sheetId="30401"/>
      <sheetData sheetId="30402"/>
      <sheetData sheetId="30403"/>
      <sheetData sheetId="30404"/>
      <sheetData sheetId="30405"/>
      <sheetData sheetId="30406" refreshError="1"/>
      <sheetData sheetId="30407"/>
      <sheetData sheetId="30408"/>
      <sheetData sheetId="30409"/>
      <sheetData sheetId="30410"/>
      <sheetData sheetId="30411"/>
      <sheetData sheetId="30412"/>
      <sheetData sheetId="30413"/>
      <sheetData sheetId="30414"/>
      <sheetData sheetId="30415"/>
      <sheetData sheetId="30416"/>
      <sheetData sheetId="30417"/>
      <sheetData sheetId="30418"/>
      <sheetData sheetId="30419"/>
      <sheetData sheetId="30420"/>
      <sheetData sheetId="30421"/>
      <sheetData sheetId="30422"/>
      <sheetData sheetId="30423"/>
      <sheetData sheetId="30424"/>
      <sheetData sheetId="30425"/>
      <sheetData sheetId="30426"/>
      <sheetData sheetId="30427"/>
      <sheetData sheetId="30428"/>
      <sheetData sheetId="30429"/>
      <sheetData sheetId="30430" refreshError="1"/>
      <sheetData sheetId="30431"/>
      <sheetData sheetId="30432"/>
      <sheetData sheetId="30433"/>
      <sheetData sheetId="30434"/>
      <sheetData sheetId="30435"/>
      <sheetData sheetId="30436"/>
      <sheetData sheetId="30437"/>
      <sheetData sheetId="30438"/>
      <sheetData sheetId="30439"/>
      <sheetData sheetId="30440"/>
      <sheetData sheetId="30441"/>
      <sheetData sheetId="30442"/>
      <sheetData sheetId="30443" refreshError="1"/>
      <sheetData sheetId="30444" refreshError="1"/>
      <sheetData sheetId="30445" refreshError="1"/>
      <sheetData sheetId="30446" refreshError="1"/>
      <sheetData sheetId="30447" refreshError="1"/>
      <sheetData sheetId="30448" refreshError="1"/>
      <sheetData sheetId="30449" refreshError="1"/>
      <sheetData sheetId="30450" refreshError="1"/>
      <sheetData sheetId="30451" refreshError="1"/>
      <sheetData sheetId="30452" refreshError="1"/>
      <sheetData sheetId="30453" refreshError="1"/>
      <sheetData sheetId="30454" refreshError="1"/>
      <sheetData sheetId="30455" refreshError="1"/>
      <sheetData sheetId="30456" refreshError="1"/>
      <sheetData sheetId="30457" refreshError="1"/>
      <sheetData sheetId="30458" refreshError="1"/>
      <sheetData sheetId="30459"/>
      <sheetData sheetId="30460"/>
      <sheetData sheetId="30461"/>
      <sheetData sheetId="30462"/>
      <sheetData sheetId="30463"/>
      <sheetData sheetId="30464"/>
      <sheetData sheetId="30465"/>
      <sheetData sheetId="30466"/>
      <sheetData sheetId="30467"/>
      <sheetData sheetId="30468"/>
      <sheetData sheetId="30469"/>
      <sheetData sheetId="30470"/>
      <sheetData sheetId="30471"/>
      <sheetData sheetId="30472"/>
      <sheetData sheetId="30473"/>
      <sheetData sheetId="30474"/>
      <sheetData sheetId="30475"/>
      <sheetData sheetId="30476"/>
      <sheetData sheetId="30477"/>
      <sheetData sheetId="30478"/>
      <sheetData sheetId="30479"/>
      <sheetData sheetId="30480"/>
      <sheetData sheetId="30481"/>
      <sheetData sheetId="30482"/>
      <sheetData sheetId="30483"/>
      <sheetData sheetId="30484"/>
      <sheetData sheetId="30485"/>
      <sheetData sheetId="30486"/>
      <sheetData sheetId="30487"/>
      <sheetData sheetId="30488"/>
      <sheetData sheetId="30489"/>
      <sheetData sheetId="30490">
        <row r="9">
          <cell r="A9" t="str">
            <v>A</v>
          </cell>
        </row>
      </sheetData>
      <sheetData sheetId="30491">
        <row r="9">
          <cell r="A9" t="str">
            <v>A</v>
          </cell>
        </row>
      </sheetData>
      <sheetData sheetId="30492">
        <row r="9">
          <cell r="A9" t="str">
            <v>A</v>
          </cell>
        </row>
      </sheetData>
      <sheetData sheetId="30493" refreshError="1"/>
      <sheetData sheetId="30494" refreshError="1"/>
      <sheetData sheetId="30495" refreshError="1"/>
      <sheetData sheetId="30496" refreshError="1"/>
      <sheetData sheetId="30497" refreshError="1"/>
      <sheetData sheetId="30498" refreshError="1"/>
      <sheetData sheetId="30499" refreshError="1"/>
      <sheetData sheetId="30500" refreshError="1"/>
      <sheetData sheetId="30501" refreshError="1"/>
      <sheetData sheetId="30502" refreshError="1"/>
      <sheetData sheetId="30503" refreshError="1"/>
      <sheetData sheetId="30504" refreshError="1"/>
      <sheetData sheetId="30505" refreshError="1"/>
      <sheetData sheetId="30506" refreshError="1"/>
      <sheetData sheetId="30507" refreshError="1"/>
      <sheetData sheetId="30508" refreshError="1"/>
      <sheetData sheetId="30509" refreshError="1"/>
      <sheetData sheetId="30510" refreshError="1"/>
      <sheetData sheetId="30511" refreshError="1"/>
      <sheetData sheetId="30512" refreshError="1"/>
      <sheetData sheetId="30513" refreshError="1"/>
      <sheetData sheetId="30514" refreshError="1"/>
      <sheetData sheetId="30515" refreshError="1"/>
      <sheetData sheetId="30516" refreshError="1"/>
      <sheetData sheetId="30517" refreshError="1"/>
      <sheetData sheetId="30518"/>
      <sheetData sheetId="30519"/>
      <sheetData sheetId="30520"/>
      <sheetData sheetId="30521"/>
      <sheetData sheetId="30522"/>
      <sheetData sheetId="30523"/>
      <sheetData sheetId="30524"/>
      <sheetData sheetId="30525"/>
      <sheetData sheetId="30526"/>
      <sheetData sheetId="30527"/>
      <sheetData sheetId="30528"/>
      <sheetData sheetId="30529"/>
      <sheetData sheetId="30530"/>
      <sheetData sheetId="30531"/>
      <sheetData sheetId="30532"/>
      <sheetData sheetId="30533"/>
      <sheetData sheetId="30534"/>
      <sheetData sheetId="30535"/>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efreshError="1"/>
      <sheetData sheetId="30543" refreshError="1"/>
      <sheetData sheetId="30544" refreshError="1"/>
      <sheetData sheetId="30545" refreshError="1"/>
      <sheetData sheetId="30546" refreshError="1"/>
      <sheetData sheetId="30547" refreshError="1"/>
      <sheetData sheetId="30548" refreshError="1"/>
      <sheetData sheetId="30549" refreshError="1"/>
      <sheetData sheetId="30550" refreshError="1"/>
      <sheetData sheetId="30551" refreshError="1"/>
      <sheetData sheetId="30552" refreshError="1"/>
      <sheetData sheetId="30553" refreshError="1"/>
      <sheetData sheetId="30554" refreshError="1"/>
      <sheetData sheetId="30555" refreshError="1"/>
      <sheetData sheetId="30556" refreshError="1"/>
      <sheetData sheetId="30557" refreshError="1"/>
      <sheetData sheetId="30558" refreshError="1"/>
      <sheetData sheetId="30559" refreshError="1"/>
      <sheetData sheetId="30560" refreshError="1"/>
      <sheetData sheetId="30561" refreshError="1"/>
      <sheetData sheetId="30562" refreshError="1"/>
      <sheetData sheetId="30563" refreshError="1"/>
      <sheetData sheetId="30564" refreshError="1"/>
      <sheetData sheetId="30565" refreshError="1"/>
      <sheetData sheetId="30566" refreshError="1"/>
      <sheetData sheetId="30567" refreshError="1"/>
      <sheetData sheetId="30568" refreshError="1"/>
      <sheetData sheetId="30569" refreshError="1"/>
      <sheetData sheetId="30570" refreshError="1"/>
      <sheetData sheetId="30571" refreshError="1"/>
      <sheetData sheetId="30572" refreshError="1"/>
      <sheetData sheetId="30573" refreshError="1"/>
      <sheetData sheetId="30574" refreshError="1"/>
      <sheetData sheetId="30575" refreshError="1"/>
      <sheetData sheetId="30576" refreshError="1"/>
      <sheetData sheetId="30577" refreshError="1"/>
      <sheetData sheetId="30578" refreshError="1"/>
      <sheetData sheetId="30579" refreshError="1"/>
      <sheetData sheetId="30580" refreshError="1"/>
      <sheetData sheetId="30581" refreshError="1"/>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sheetData sheetId="30592"/>
      <sheetData sheetId="30593"/>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row r="9">
          <cell r="A9" t="str">
            <v>A</v>
          </cell>
        </row>
      </sheetData>
      <sheetData sheetId="30602"/>
      <sheetData sheetId="30603"/>
      <sheetData sheetId="30604"/>
      <sheetData sheetId="30605"/>
      <sheetData sheetId="30606"/>
      <sheetData sheetId="30607"/>
      <sheetData sheetId="30608">
        <row r="9">
          <cell r="A9" t="str">
            <v>A</v>
          </cell>
        </row>
      </sheetData>
      <sheetData sheetId="30609"/>
      <sheetData sheetId="30610"/>
      <sheetData sheetId="30611">
        <row r="9">
          <cell r="A9" t="str">
            <v>A</v>
          </cell>
        </row>
      </sheetData>
      <sheetData sheetId="30612">
        <row r="9">
          <cell r="A9" t="str">
            <v>A</v>
          </cell>
        </row>
      </sheetData>
      <sheetData sheetId="30613"/>
      <sheetData sheetId="30614">
        <row r="9">
          <cell r="A9" t="str">
            <v>A</v>
          </cell>
        </row>
      </sheetData>
      <sheetData sheetId="30615">
        <row r="9">
          <cell r="A9" t="str">
            <v>A</v>
          </cell>
        </row>
      </sheetData>
      <sheetData sheetId="30616"/>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sheetData sheetId="30638"/>
      <sheetData sheetId="30639"/>
      <sheetData sheetId="30640"/>
      <sheetData sheetId="30641">
        <row r="9">
          <cell r="A9" t="str">
            <v>A</v>
          </cell>
        </row>
      </sheetData>
      <sheetData sheetId="30642">
        <row r="9">
          <cell r="A9" t="str">
            <v>A</v>
          </cell>
        </row>
      </sheetData>
      <sheetData sheetId="30643">
        <row r="9">
          <cell r="A9" t="str">
            <v>A</v>
          </cell>
        </row>
      </sheetData>
      <sheetData sheetId="30644"/>
      <sheetData sheetId="30645"/>
      <sheetData sheetId="30646">
        <row r="9">
          <cell r="A9" t="str">
            <v>A</v>
          </cell>
        </row>
      </sheetData>
      <sheetData sheetId="30647">
        <row r="9">
          <cell r="A9" t="str">
            <v>A</v>
          </cell>
        </row>
      </sheetData>
      <sheetData sheetId="30648" refreshError="1"/>
      <sheetData sheetId="30649" refreshError="1"/>
      <sheetData sheetId="30650" refreshError="1"/>
      <sheetData sheetId="30651" refreshError="1"/>
      <sheetData sheetId="30652" refreshError="1"/>
      <sheetData sheetId="30653" refreshError="1"/>
      <sheetData sheetId="30654">
        <row r="9">
          <cell r="A9" t="str">
            <v>A</v>
          </cell>
        </row>
      </sheetData>
      <sheetData sheetId="30655" refreshError="1"/>
      <sheetData sheetId="30656" refreshError="1"/>
      <sheetData sheetId="30657">
        <row r="9">
          <cell r="A9" t="str">
            <v>A</v>
          </cell>
        </row>
      </sheetData>
      <sheetData sheetId="30658"/>
      <sheetData sheetId="30659" refreshError="1"/>
      <sheetData sheetId="30660"/>
      <sheetData sheetId="30661"/>
      <sheetData sheetId="30662" refreshError="1"/>
      <sheetData sheetId="30663"/>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efreshError="1"/>
      <sheetData sheetId="30684" refreshError="1"/>
      <sheetData sheetId="30685" refreshError="1"/>
      <sheetData sheetId="30686"/>
      <sheetData sheetId="30687">
        <row r="9">
          <cell r="A9" t="str">
            <v>A</v>
          </cell>
        </row>
      </sheetData>
      <sheetData sheetId="30688">
        <row r="9">
          <cell r="A9" t="str">
            <v>A</v>
          </cell>
        </row>
      </sheetData>
      <sheetData sheetId="30689">
        <row r="9">
          <cell r="A9" t="str">
            <v>A</v>
          </cell>
        </row>
      </sheetData>
      <sheetData sheetId="30690"/>
      <sheetData sheetId="30691"/>
      <sheetData sheetId="30692">
        <row r="9">
          <cell r="A9" t="str">
            <v>A</v>
          </cell>
        </row>
      </sheetData>
      <sheetData sheetId="30693">
        <row r="9">
          <cell r="A9" t="str">
            <v>A</v>
          </cell>
        </row>
      </sheetData>
      <sheetData sheetId="30694">
        <row r="9">
          <cell r="A9" t="str">
            <v>A</v>
          </cell>
        </row>
      </sheetData>
      <sheetData sheetId="30695"/>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sheetData sheetId="30705"/>
      <sheetData sheetId="30706"/>
      <sheetData sheetId="30707"/>
      <sheetData sheetId="30708"/>
      <sheetData sheetId="30709"/>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ow r="9">
          <cell r="A9" t="str">
            <v>A</v>
          </cell>
        </row>
      </sheetData>
      <sheetData sheetId="30719">
        <row r="9">
          <cell r="A9" t="str">
            <v>A</v>
          </cell>
        </row>
      </sheetData>
      <sheetData sheetId="30720">
        <row r="9">
          <cell r="A9" t="str">
            <v>A</v>
          </cell>
        </row>
      </sheetData>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ow r="9">
          <cell r="A9" t="str">
            <v>A</v>
          </cell>
        </row>
      </sheetData>
      <sheetData sheetId="30729">
        <row r="9">
          <cell r="A9" t="str">
            <v>A</v>
          </cell>
        </row>
      </sheetData>
      <sheetData sheetId="30730">
        <row r="9">
          <cell r="A9" t="str">
            <v>A</v>
          </cell>
        </row>
      </sheetData>
      <sheetData sheetId="30731">
        <row r="9">
          <cell r="A9" t="str">
            <v>A</v>
          </cell>
        </row>
      </sheetData>
      <sheetData sheetId="30732"/>
      <sheetData sheetId="30733">
        <row r="9">
          <cell r="A9" t="str">
            <v>A</v>
          </cell>
        </row>
      </sheetData>
      <sheetData sheetId="30734">
        <row r="9">
          <cell r="A9" t="str">
            <v>A</v>
          </cell>
        </row>
      </sheetData>
      <sheetData sheetId="30735">
        <row r="9">
          <cell r="A9" t="str">
            <v>A</v>
          </cell>
        </row>
      </sheetData>
      <sheetData sheetId="30736"/>
      <sheetData sheetId="30737"/>
      <sheetData sheetId="30738">
        <row r="9">
          <cell r="A9" t="str">
            <v>A</v>
          </cell>
        </row>
      </sheetData>
      <sheetData sheetId="30739">
        <row r="9">
          <cell r="A9" t="str">
            <v>A</v>
          </cell>
        </row>
      </sheetData>
      <sheetData sheetId="30740">
        <row r="9">
          <cell r="A9" t="str">
            <v>A</v>
          </cell>
        </row>
      </sheetData>
      <sheetData sheetId="30741"/>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sheetData sheetId="30751"/>
      <sheetData sheetId="30752"/>
      <sheetData sheetId="30753"/>
      <sheetData sheetId="30754"/>
      <sheetData sheetId="30755"/>
      <sheetData sheetId="30756"/>
      <sheetData sheetId="30757"/>
      <sheetData sheetId="30758"/>
      <sheetData sheetId="30759"/>
      <sheetData sheetId="30760"/>
      <sheetData sheetId="30761"/>
      <sheetData sheetId="30762"/>
      <sheetData sheetId="30763"/>
      <sheetData sheetId="30764"/>
      <sheetData sheetId="30765"/>
      <sheetData sheetId="30766"/>
      <sheetData sheetId="30767"/>
      <sheetData sheetId="30768"/>
      <sheetData sheetId="30769"/>
      <sheetData sheetId="30770"/>
      <sheetData sheetId="30771"/>
      <sheetData sheetId="30772"/>
      <sheetData sheetId="30773"/>
      <sheetData sheetId="30774"/>
      <sheetData sheetId="30775"/>
      <sheetData sheetId="30776"/>
      <sheetData sheetId="30777"/>
      <sheetData sheetId="30778" refreshError="1"/>
      <sheetData sheetId="30779"/>
      <sheetData sheetId="30780"/>
      <sheetData sheetId="30781"/>
      <sheetData sheetId="30782" refreshError="1"/>
      <sheetData sheetId="30783" refreshError="1"/>
      <sheetData sheetId="30784"/>
      <sheetData sheetId="30785"/>
      <sheetData sheetId="30786"/>
      <sheetData sheetId="30787" refreshError="1"/>
      <sheetData sheetId="30788"/>
      <sheetData sheetId="30789"/>
      <sheetData sheetId="30790"/>
      <sheetData sheetId="30791"/>
      <sheetData sheetId="30792"/>
      <sheetData sheetId="30793"/>
      <sheetData sheetId="30794"/>
      <sheetData sheetId="30795"/>
      <sheetData sheetId="30796" refreshError="1"/>
      <sheetData sheetId="30797" refreshError="1"/>
      <sheetData sheetId="30798" refreshError="1"/>
      <sheetData sheetId="30799" refreshError="1"/>
      <sheetData sheetId="30800" refreshError="1"/>
      <sheetData sheetId="30801" refreshError="1"/>
      <sheetData sheetId="30802"/>
      <sheetData sheetId="30803"/>
      <sheetData sheetId="30804"/>
      <sheetData sheetId="30805"/>
      <sheetData sheetId="30806"/>
      <sheetData sheetId="30807"/>
      <sheetData sheetId="30808"/>
      <sheetData sheetId="30809"/>
      <sheetData sheetId="30810"/>
      <sheetData sheetId="30811"/>
      <sheetData sheetId="30812"/>
      <sheetData sheetId="30813"/>
      <sheetData sheetId="30814"/>
      <sheetData sheetId="30815"/>
      <sheetData sheetId="30816"/>
      <sheetData sheetId="30817"/>
      <sheetData sheetId="30818"/>
      <sheetData sheetId="30819"/>
      <sheetData sheetId="30820"/>
      <sheetData sheetId="30821"/>
      <sheetData sheetId="30822"/>
      <sheetData sheetId="30823"/>
      <sheetData sheetId="30824"/>
      <sheetData sheetId="30825"/>
      <sheetData sheetId="30826"/>
      <sheetData sheetId="30827"/>
      <sheetData sheetId="30828"/>
      <sheetData sheetId="30829"/>
      <sheetData sheetId="30830"/>
      <sheetData sheetId="30831"/>
      <sheetData sheetId="30832"/>
      <sheetData sheetId="30833"/>
      <sheetData sheetId="30834"/>
      <sheetData sheetId="30835"/>
      <sheetData sheetId="30836"/>
      <sheetData sheetId="30837"/>
      <sheetData sheetId="30838"/>
      <sheetData sheetId="30839"/>
      <sheetData sheetId="30840"/>
      <sheetData sheetId="30841"/>
      <sheetData sheetId="30842"/>
      <sheetData sheetId="30843"/>
      <sheetData sheetId="30844"/>
      <sheetData sheetId="30845"/>
      <sheetData sheetId="30846"/>
      <sheetData sheetId="30847"/>
      <sheetData sheetId="30848"/>
      <sheetData sheetId="30849"/>
      <sheetData sheetId="30850"/>
      <sheetData sheetId="30851"/>
      <sheetData sheetId="30852"/>
      <sheetData sheetId="30853"/>
      <sheetData sheetId="30854"/>
      <sheetData sheetId="30855"/>
      <sheetData sheetId="30856"/>
      <sheetData sheetId="30857"/>
      <sheetData sheetId="30858"/>
      <sheetData sheetId="30859"/>
      <sheetData sheetId="30860"/>
      <sheetData sheetId="30861"/>
      <sheetData sheetId="30862"/>
      <sheetData sheetId="30863"/>
      <sheetData sheetId="30864"/>
      <sheetData sheetId="30865"/>
      <sheetData sheetId="30866"/>
      <sheetData sheetId="30867"/>
      <sheetData sheetId="30868"/>
      <sheetData sheetId="30869"/>
      <sheetData sheetId="30870"/>
      <sheetData sheetId="30871"/>
      <sheetData sheetId="30872"/>
      <sheetData sheetId="30873"/>
      <sheetData sheetId="30874"/>
      <sheetData sheetId="30875"/>
      <sheetData sheetId="30876"/>
      <sheetData sheetId="30877"/>
      <sheetData sheetId="30878"/>
      <sheetData sheetId="30879"/>
      <sheetData sheetId="30880"/>
      <sheetData sheetId="30881"/>
      <sheetData sheetId="30882"/>
      <sheetData sheetId="30883"/>
      <sheetData sheetId="30884"/>
      <sheetData sheetId="30885"/>
      <sheetData sheetId="30886"/>
      <sheetData sheetId="30887"/>
      <sheetData sheetId="30888"/>
      <sheetData sheetId="30889" refreshError="1"/>
      <sheetData sheetId="30890" refreshError="1"/>
      <sheetData sheetId="30891"/>
      <sheetData sheetId="30892"/>
      <sheetData sheetId="30893"/>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refreshError="1"/>
      <sheetData sheetId="30907" refreshError="1"/>
      <sheetData sheetId="30908" refreshError="1"/>
      <sheetData sheetId="30909" refreshError="1"/>
      <sheetData sheetId="30910" refreshError="1"/>
      <sheetData sheetId="30911" refreshError="1"/>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efreshError="1"/>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efreshError="1"/>
      <sheetData sheetId="30928" refreshError="1"/>
      <sheetData sheetId="30929" refreshError="1"/>
      <sheetData sheetId="30930" refreshError="1"/>
      <sheetData sheetId="30931" refreshError="1"/>
      <sheetData sheetId="30932" refreshError="1"/>
      <sheetData sheetId="30933" refreshError="1"/>
      <sheetData sheetId="30934" refreshError="1"/>
      <sheetData sheetId="30935" refreshError="1"/>
      <sheetData sheetId="30936" refreshError="1"/>
      <sheetData sheetId="30937" refreshError="1"/>
      <sheetData sheetId="30938" refreshError="1"/>
      <sheetData sheetId="30939" refreshError="1"/>
      <sheetData sheetId="30940" refreshError="1"/>
      <sheetData sheetId="30941" refreshError="1"/>
      <sheetData sheetId="30942" refreshError="1"/>
      <sheetData sheetId="30943" refreshError="1"/>
      <sheetData sheetId="30944" refreshError="1"/>
      <sheetData sheetId="30945" refreshError="1"/>
      <sheetData sheetId="30946" refreshError="1"/>
      <sheetData sheetId="30947" refreshError="1"/>
      <sheetData sheetId="30948" refreshError="1"/>
      <sheetData sheetId="30949" refreshError="1"/>
      <sheetData sheetId="30950" refreshError="1"/>
      <sheetData sheetId="30951" refreshError="1"/>
      <sheetData sheetId="30952" refreshError="1"/>
      <sheetData sheetId="30953" refreshError="1"/>
      <sheetData sheetId="30954" refreshError="1"/>
      <sheetData sheetId="30955" refreshError="1"/>
      <sheetData sheetId="30956" refreshError="1"/>
      <sheetData sheetId="30957" refreshError="1"/>
      <sheetData sheetId="30958" refreshError="1"/>
      <sheetData sheetId="30959" refreshError="1"/>
      <sheetData sheetId="30960" refreshError="1"/>
      <sheetData sheetId="30961" refreshError="1"/>
      <sheetData sheetId="30962" refreshError="1"/>
      <sheetData sheetId="30963" refreshError="1"/>
      <sheetData sheetId="30964" refreshError="1"/>
      <sheetData sheetId="30965"/>
      <sheetData sheetId="30966" refreshError="1"/>
      <sheetData sheetId="30967"/>
      <sheetData sheetId="30968"/>
      <sheetData sheetId="30969"/>
      <sheetData sheetId="30970"/>
      <sheetData sheetId="30971"/>
      <sheetData sheetId="30972"/>
      <sheetData sheetId="30973"/>
      <sheetData sheetId="30974"/>
      <sheetData sheetId="30975"/>
      <sheetData sheetId="30976"/>
      <sheetData sheetId="30977"/>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sheetData sheetId="30995">
        <row r="9">
          <cell r="A9" t="str">
            <v>A</v>
          </cell>
        </row>
      </sheetData>
      <sheetData sheetId="30996">
        <row r="9">
          <cell r="A9" t="str">
            <v>A</v>
          </cell>
        </row>
      </sheetData>
      <sheetData sheetId="30997" refreshError="1"/>
      <sheetData sheetId="30998" refreshError="1"/>
      <sheetData sheetId="30999"/>
      <sheetData sheetId="31000" refreshError="1"/>
      <sheetData sheetId="31001" refreshError="1"/>
      <sheetData sheetId="31002" refreshError="1"/>
      <sheetData sheetId="31003" refreshError="1"/>
      <sheetData sheetId="31004" refreshError="1"/>
      <sheetData sheetId="31005" refreshError="1"/>
      <sheetData sheetId="31006" refreshError="1"/>
      <sheetData sheetId="31007" refreshError="1"/>
      <sheetData sheetId="31008" refreshError="1"/>
      <sheetData sheetId="31009" refreshError="1"/>
      <sheetData sheetId="31010" refreshError="1"/>
      <sheetData sheetId="31011" refreshError="1"/>
      <sheetData sheetId="31012" refreshError="1"/>
      <sheetData sheetId="31013" refreshError="1"/>
      <sheetData sheetId="31014"/>
      <sheetData sheetId="31015"/>
      <sheetData sheetId="31016"/>
      <sheetData sheetId="31017"/>
      <sheetData sheetId="31018"/>
      <sheetData sheetId="31019"/>
      <sheetData sheetId="31020"/>
      <sheetData sheetId="31021"/>
      <sheetData sheetId="31022"/>
      <sheetData sheetId="31023"/>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sheetData sheetId="31035"/>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efreshError="1"/>
      <sheetData sheetId="31041">
        <row r="9">
          <cell r="A9" t="str">
            <v>A</v>
          </cell>
        </row>
      </sheetData>
      <sheetData sheetId="31042">
        <row r="9">
          <cell r="A9" t="str">
            <v>A</v>
          </cell>
        </row>
      </sheetData>
      <sheetData sheetId="31043">
        <row r="9">
          <cell r="A9" t="str">
            <v>A</v>
          </cell>
        </row>
      </sheetData>
      <sheetData sheetId="31044" refreshError="1"/>
      <sheetData sheetId="31045" refreshError="1"/>
      <sheetData sheetId="31046" refreshError="1"/>
      <sheetData sheetId="31047">
        <row r="9">
          <cell r="A9" t="str">
            <v>A</v>
          </cell>
        </row>
      </sheetData>
      <sheetData sheetId="31048">
        <row r="9">
          <cell r="A9" t="str">
            <v>A</v>
          </cell>
        </row>
      </sheetData>
      <sheetData sheetId="31049"/>
      <sheetData sheetId="31050"/>
      <sheetData sheetId="31051" refreshError="1"/>
      <sheetData sheetId="31052" refreshError="1"/>
      <sheetData sheetId="31053" refreshError="1"/>
      <sheetData sheetId="31054" refreshError="1"/>
      <sheetData sheetId="31055" refreshError="1"/>
      <sheetData sheetId="31056" refreshError="1"/>
      <sheetData sheetId="31057" refreshError="1"/>
      <sheetData sheetId="31058" refreshError="1"/>
      <sheetData sheetId="31059" refreshError="1"/>
      <sheetData sheetId="31060" refreshError="1"/>
      <sheetData sheetId="31061" refreshError="1"/>
      <sheetData sheetId="31062" refreshError="1"/>
      <sheetData sheetId="31063" refreshError="1"/>
      <sheetData sheetId="31064" refreshError="1"/>
      <sheetData sheetId="31065" refreshError="1"/>
      <sheetData sheetId="31066" refreshError="1"/>
      <sheetData sheetId="31067" refreshError="1"/>
      <sheetData sheetId="31068" refreshError="1"/>
      <sheetData sheetId="31069" refreshError="1"/>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sheetData sheetId="31081"/>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ow r="9">
          <cell r="A9" t="str">
            <v>A</v>
          </cell>
        </row>
      </sheetData>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ow r="9">
          <cell r="A9" t="str">
            <v>A</v>
          </cell>
        </row>
      </sheetData>
      <sheetData sheetId="31094">
        <row r="9">
          <cell r="A9" t="str">
            <v>A</v>
          </cell>
        </row>
      </sheetData>
      <sheetData sheetId="31095" refreshError="1"/>
      <sheetData sheetId="31096" refreshError="1"/>
      <sheetData sheetId="31097" refreshError="1"/>
      <sheetData sheetId="31098" refreshError="1"/>
      <sheetData sheetId="31099" refreshError="1"/>
      <sheetData sheetId="31100">
        <row r="9">
          <cell r="A9" t="str">
            <v>A</v>
          </cell>
        </row>
      </sheetData>
      <sheetData sheetId="31101">
        <row r="9">
          <cell r="A9" t="str">
            <v>A</v>
          </cell>
        </row>
      </sheetData>
      <sheetData sheetId="31102">
        <row r="9">
          <cell r="A9" t="str">
            <v>A</v>
          </cell>
        </row>
      </sheetData>
      <sheetData sheetId="31103">
        <row r="9">
          <cell r="A9" t="str">
            <v>A</v>
          </cell>
        </row>
      </sheetData>
      <sheetData sheetId="31104">
        <row r="9">
          <cell r="A9" t="str">
            <v>A</v>
          </cell>
        </row>
      </sheetData>
      <sheetData sheetId="31105">
        <row r="9">
          <cell r="A9" t="str">
            <v>A</v>
          </cell>
        </row>
      </sheetData>
      <sheetData sheetId="31106">
        <row r="9">
          <cell r="A9" t="str">
            <v>A</v>
          </cell>
        </row>
      </sheetData>
      <sheetData sheetId="31107">
        <row r="9">
          <cell r="A9" t="str">
            <v>A</v>
          </cell>
        </row>
      </sheetData>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ow r="9">
          <cell r="A9" t="str">
            <v>A</v>
          </cell>
        </row>
      </sheetData>
      <sheetData sheetId="31113">
        <row r="9">
          <cell r="A9" t="str">
            <v>A</v>
          </cell>
        </row>
      </sheetData>
      <sheetData sheetId="31114">
        <row r="9">
          <cell r="A9" t="str">
            <v>A</v>
          </cell>
        </row>
      </sheetData>
      <sheetData sheetId="31115">
        <row r="9">
          <cell r="A9" t="str">
            <v>A</v>
          </cell>
        </row>
      </sheetData>
      <sheetData sheetId="31116">
        <row r="9">
          <cell r="A9" t="str">
            <v>A</v>
          </cell>
        </row>
      </sheetData>
      <sheetData sheetId="31117"/>
      <sheetData sheetId="31118"/>
      <sheetData sheetId="31119">
        <row r="9">
          <cell r="A9" t="str">
            <v>A</v>
          </cell>
        </row>
      </sheetData>
      <sheetData sheetId="31120"/>
      <sheetData sheetId="31121">
        <row r="9">
          <cell r="A9" t="str">
            <v>A</v>
          </cell>
        </row>
      </sheetData>
      <sheetData sheetId="31122"/>
      <sheetData sheetId="31123"/>
      <sheetData sheetId="31124"/>
      <sheetData sheetId="31125">
        <row r="9">
          <cell r="A9" t="str">
            <v>A</v>
          </cell>
        </row>
      </sheetData>
      <sheetData sheetId="31126"/>
      <sheetData sheetId="31127"/>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sheetData sheetId="31136"/>
      <sheetData sheetId="31137"/>
      <sheetData sheetId="31138"/>
      <sheetData sheetId="31139"/>
      <sheetData sheetId="31140"/>
      <sheetData sheetId="31141"/>
      <sheetData sheetId="31142"/>
      <sheetData sheetId="31143"/>
      <sheetData sheetId="31144"/>
      <sheetData sheetId="31145"/>
      <sheetData sheetId="31146"/>
      <sheetData sheetId="31147"/>
      <sheetData sheetId="31148"/>
      <sheetData sheetId="31149"/>
      <sheetData sheetId="31150"/>
      <sheetData sheetId="31151"/>
      <sheetData sheetId="31152"/>
      <sheetData sheetId="31153"/>
      <sheetData sheetId="31154"/>
      <sheetData sheetId="31155"/>
      <sheetData sheetId="31156"/>
      <sheetData sheetId="31157"/>
      <sheetData sheetId="31158"/>
      <sheetData sheetId="31159"/>
      <sheetData sheetId="31160"/>
      <sheetData sheetId="31161"/>
      <sheetData sheetId="31162"/>
      <sheetData sheetId="31163"/>
      <sheetData sheetId="31164"/>
      <sheetData sheetId="31165"/>
      <sheetData sheetId="31166"/>
      <sheetData sheetId="31167"/>
      <sheetData sheetId="31168"/>
      <sheetData sheetId="31169"/>
      <sheetData sheetId="31170"/>
      <sheetData sheetId="31171"/>
      <sheetData sheetId="31172" refreshError="1"/>
      <sheetData sheetId="31173" refreshError="1"/>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sheetData sheetId="31182"/>
      <sheetData sheetId="31183"/>
      <sheetData sheetId="31184"/>
      <sheetData sheetId="31185"/>
      <sheetData sheetId="31186"/>
      <sheetData sheetId="31187"/>
      <sheetData sheetId="31188"/>
      <sheetData sheetId="31189"/>
      <sheetData sheetId="31190"/>
      <sheetData sheetId="31191"/>
      <sheetData sheetId="31192"/>
      <sheetData sheetId="31193"/>
      <sheetData sheetId="31194"/>
      <sheetData sheetId="31195"/>
      <sheetData sheetId="31196"/>
      <sheetData sheetId="31197"/>
      <sheetData sheetId="31198"/>
      <sheetData sheetId="31199"/>
      <sheetData sheetId="31200"/>
      <sheetData sheetId="31201"/>
      <sheetData sheetId="31202"/>
      <sheetData sheetId="31203"/>
      <sheetData sheetId="31204"/>
      <sheetData sheetId="31205"/>
      <sheetData sheetId="31206"/>
      <sheetData sheetId="31207"/>
      <sheetData sheetId="31208"/>
      <sheetData sheetId="31209"/>
      <sheetData sheetId="31210"/>
      <sheetData sheetId="31211"/>
      <sheetData sheetId="31212"/>
      <sheetData sheetId="31213"/>
      <sheetData sheetId="31214"/>
      <sheetData sheetId="31215"/>
      <sheetData sheetId="31216"/>
      <sheetData sheetId="31217"/>
      <sheetData sheetId="31218"/>
      <sheetData sheetId="31219"/>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sheetData sheetId="31228"/>
      <sheetData sheetId="31229"/>
      <sheetData sheetId="31230"/>
      <sheetData sheetId="31231"/>
      <sheetData sheetId="31232"/>
      <sheetData sheetId="31233"/>
      <sheetData sheetId="31234"/>
      <sheetData sheetId="31235"/>
      <sheetData sheetId="31236"/>
      <sheetData sheetId="31237"/>
      <sheetData sheetId="31238"/>
      <sheetData sheetId="31239"/>
      <sheetData sheetId="31240"/>
      <sheetData sheetId="31241"/>
      <sheetData sheetId="31242"/>
      <sheetData sheetId="31243"/>
      <sheetData sheetId="31244"/>
      <sheetData sheetId="31245"/>
      <sheetData sheetId="31246"/>
      <sheetData sheetId="31247"/>
      <sheetData sheetId="31248"/>
      <sheetData sheetId="31249"/>
      <sheetData sheetId="31250"/>
      <sheetData sheetId="31251"/>
      <sheetData sheetId="31252"/>
      <sheetData sheetId="31253"/>
      <sheetData sheetId="31254"/>
      <sheetData sheetId="31255" refreshError="1"/>
      <sheetData sheetId="31256" refreshError="1"/>
      <sheetData sheetId="31257"/>
      <sheetData sheetId="31258" refreshError="1"/>
      <sheetData sheetId="31259"/>
      <sheetData sheetId="31260" refreshError="1"/>
      <sheetData sheetId="31261" refreshError="1"/>
      <sheetData sheetId="31262" refreshError="1"/>
      <sheetData sheetId="31263"/>
      <sheetData sheetId="31264"/>
      <sheetData sheetId="31265"/>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efreshError="1"/>
      <sheetData sheetId="31274" refreshError="1"/>
      <sheetData sheetId="31275" refreshError="1"/>
      <sheetData sheetId="31276" refreshError="1"/>
      <sheetData sheetId="31277" refreshError="1"/>
      <sheetData sheetId="31278" refreshError="1"/>
      <sheetData sheetId="31279" refreshError="1"/>
      <sheetData sheetId="31280" refreshError="1"/>
      <sheetData sheetId="31281" refreshError="1"/>
      <sheetData sheetId="31282" refreshError="1"/>
      <sheetData sheetId="31283" refreshError="1"/>
      <sheetData sheetId="31284" refreshError="1"/>
      <sheetData sheetId="31285" refreshError="1"/>
      <sheetData sheetId="31286" refreshError="1"/>
      <sheetData sheetId="31287" refreshError="1"/>
      <sheetData sheetId="31288" refreshError="1"/>
      <sheetData sheetId="31289" refreshError="1"/>
      <sheetData sheetId="31290" refreshError="1"/>
      <sheetData sheetId="31291" refreshError="1"/>
      <sheetData sheetId="31292" refreshError="1"/>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efreshError="1"/>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efreshError="1"/>
      <sheetData sheetId="31311" refreshError="1"/>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ow r="9">
          <cell r="A9" t="str">
            <v>A</v>
          </cell>
        </row>
      </sheetData>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sheetData sheetId="31331">
        <row r="9">
          <cell r="A9" t="str">
            <v>A</v>
          </cell>
        </row>
      </sheetData>
      <sheetData sheetId="31332">
        <row r="9">
          <cell r="A9" t="str">
            <v>A</v>
          </cell>
        </row>
      </sheetData>
      <sheetData sheetId="31333"/>
      <sheetData sheetId="31334"/>
      <sheetData sheetId="31335"/>
      <sheetData sheetId="31336"/>
      <sheetData sheetId="31337"/>
      <sheetData sheetId="31338"/>
      <sheetData sheetId="31339"/>
      <sheetData sheetId="31340"/>
      <sheetData sheetId="31341"/>
      <sheetData sheetId="31342"/>
      <sheetData sheetId="31343"/>
      <sheetData sheetId="31344"/>
      <sheetData sheetId="31345"/>
      <sheetData sheetId="31346"/>
      <sheetData sheetId="31347"/>
      <sheetData sheetId="31348"/>
      <sheetData sheetId="31349">
        <row r="9">
          <cell r="A9" t="str">
            <v>A</v>
          </cell>
        </row>
      </sheetData>
      <sheetData sheetId="31350"/>
      <sheetData sheetId="31351"/>
      <sheetData sheetId="31352"/>
      <sheetData sheetId="31353"/>
      <sheetData sheetId="31354"/>
      <sheetData sheetId="31355"/>
      <sheetData sheetId="31356"/>
      <sheetData sheetId="31357">
        <row r="9">
          <cell r="A9" t="str">
            <v>A</v>
          </cell>
        </row>
      </sheetData>
      <sheetData sheetId="31358">
        <row r="9">
          <cell r="A9" t="str">
            <v>A</v>
          </cell>
        </row>
      </sheetData>
      <sheetData sheetId="31359">
        <row r="9">
          <cell r="A9" t="str">
            <v>A</v>
          </cell>
        </row>
      </sheetData>
      <sheetData sheetId="31360">
        <row r="9">
          <cell r="A9" t="str">
            <v>A</v>
          </cell>
        </row>
      </sheetData>
      <sheetData sheetId="31361">
        <row r="9">
          <cell r="A9" t="str">
            <v>A</v>
          </cell>
        </row>
      </sheetData>
      <sheetData sheetId="31362">
        <row r="9">
          <cell r="A9" t="str">
            <v>A</v>
          </cell>
        </row>
      </sheetData>
      <sheetData sheetId="31363">
        <row r="9">
          <cell r="A9" t="str">
            <v>A</v>
          </cell>
        </row>
      </sheetData>
      <sheetData sheetId="31364">
        <row r="9">
          <cell r="A9" t="str">
            <v>A</v>
          </cell>
        </row>
      </sheetData>
      <sheetData sheetId="31365">
        <row r="9">
          <cell r="A9" t="str">
            <v>A</v>
          </cell>
        </row>
      </sheetData>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sheetData sheetId="31373">
        <row r="9">
          <cell r="A9" t="str">
            <v>A</v>
          </cell>
        </row>
      </sheetData>
      <sheetData sheetId="31374">
        <row r="9">
          <cell r="A9" t="str">
            <v>A</v>
          </cell>
        </row>
      </sheetData>
      <sheetData sheetId="31375">
        <row r="9">
          <cell r="A9" t="str">
            <v>A</v>
          </cell>
        </row>
      </sheetData>
      <sheetData sheetId="31376" refreshError="1"/>
      <sheetData sheetId="31377">
        <row r="9">
          <cell r="A9" t="str">
            <v>A</v>
          </cell>
        </row>
      </sheetData>
      <sheetData sheetId="31378">
        <row r="9">
          <cell r="A9" t="str">
            <v>A</v>
          </cell>
        </row>
      </sheetData>
      <sheetData sheetId="31379" refreshError="1"/>
      <sheetData sheetId="31380" refreshError="1"/>
      <sheetData sheetId="31381" refreshError="1"/>
      <sheetData sheetId="31382" refreshError="1"/>
      <sheetData sheetId="31383" refreshError="1"/>
      <sheetData sheetId="31384" refreshError="1"/>
      <sheetData sheetId="31385" refreshError="1"/>
      <sheetData sheetId="31386" refreshError="1"/>
      <sheetData sheetId="31387" refreshError="1"/>
      <sheetData sheetId="31388" refreshError="1"/>
      <sheetData sheetId="31389"/>
      <sheetData sheetId="31390"/>
      <sheetData sheetId="31391"/>
      <sheetData sheetId="31392" refreshError="1"/>
      <sheetData sheetId="31393"/>
      <sheetData sheetId="31394"/>
      <sheetData sheetId="31395">
        <row r="9">
          <cell r="A9" t="str">
            <v>A</v>
          </cell>
        </row>
      </sheetData>
      <sheetData sheetId="31396" refreshError="1"/>
      <sheetData sheetId="31397" refreshError="1"/>
      <sheetData sheetId="31398" refreshError="1"/>
      <sheetData sheetId="31399" refreshError="1"/>
      <sheetData sheetId="31400" refreshError="1"/>
      <sheetData sheetId="31401" refreshError="1"/>
      <sheetData sheetId="31402"/>
      <sheetData sheetId="31403"/>
      <sheetData sheetId="31404"/>
      <sheetData sheetId="31405">
        <row r="9">
          <cell r="A9" t="str">
            <v>A</v>
          </cell>
        </row>
      </sheetData>
      <sheetData sheetId="31406"/>
      <sheetData sheetId="31407">
        <row r="9">
          <cell r="A9" t="str">
            <v>A</v>
          </cell>
        </row>
      </sheetData>
      <sheetData sheetId="31408">
        <row r="9">
          <cell r="A9" t="str">
            <v>A</v>
          </cell>
        </row>
      </sheetData>
      <sheetData sheetId="31409"/>
      <sheetData sheetId="31410">
        <row r="9">
          <cell r="A9" t="str">
            <v>A</v>
          </cell>
        </row>
      </sheetData>
      <sheetData sheetId="31411">
        <row r="9">
          <cell r="A9" t="str">
            <v>A</v>
          </cell>
        </row>
      </sheetData>
      <sheetData sheetId="31412"/>
      <sheetData sheetId="31413"/>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sheetData sheetId="31419">
        <row r="9">
          <cell r="A9" t="str">
            <v>A</v>
          </cell>
        </row>
      </sheetData>
      <sheetData sheetId="31420">
        <row r="9">
          <cell r="A9" t="str">
            <v>A</v>
          </cell>
        </row>
      </sheetData>
      <sheetData sheetId="31421">
        <row r="9">
          <cell r="A9" t="str">
            <v>A</v>
          </cell>
        </row>
      </sheetData>
      <sheetData sheetId="31422"/>
      <sheetData sheetId="31423"/>
      <sheetData sheetId="31424"/>
      <sheetData sheetId="31425"/>
      <sheetData sheetId="31426"/>
      <sheetData sheetId="31427"/>
      <sheetData sheetId="31428" refreshError="1"/>
      <sheetData sheetId="31429" refreshError="1"/>
      <sheetData sheetId="31430" refreshError="1"/>
      <sheetData sheetId="31431">
        <row r="9">
          <cell r="A9" t="str">
            <v>A</v>
          </cell>
        </row>
      </sheetData>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ow r="9">
          <cell r="A9" t="str">
            <v>A</v>
          </cell>
        </row>
      </sheetData>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sheetData sheetId="31450"/>
      <sheetData sheetId="31451">
        <row r="9">
          <cell r="A9" t="str">
            <v>A</v>
          </cell>
        </row>
      </sheetData>
      <sheetData sheetId="31452"/>
      <sheetData sheetId="31453">
        <row r="9">
          <cell r="A9" t="str">
            <v>A</v>
          </cell>
        </row>
      </sheetData>
      <sheetData sheetId="31454">
        <row r="9">
          <cell r="A9" t="str">
            <v>A</v>
          </cell>
        </row>
      </sheetData>
      <sheetData sheetId="31455"/>
      <sheetData sheetId="31456">
        <row r="9">
          <cell r="A9" t="str">
            <v>A</v>
          </cell>
        </row>
      </sheetData>
      <sheetData sheetId="31457">
        <row r="9">
          <cell r="A9" t="str">
            <v>A</v>
          </cell>
        </row>
      </sheetData>
      <sheetData sheetId="31458"/>
      <sheetData sheetId="31459"/>
      <sheetData sheetId="31460">
        <row r="9">
          <cell r="A9" t="str">
            <v>A</v>
          </cell>
        </row>
      </sheetData>
      <sheetData sheetId="31461">
        <row r="9">
          <cell r="A9" t="str">
            <v>A</v>
          </cell>
        </row>
      </sheetData>
      <sheetData sheetId="31462">
        <row r="9">
          <cell r="A9" t="str">
            <v>A</v>
          </cell>
        </row>
      </sheetData>
      <sheetData sheetId="31463">
        <row r="9">
          <cell r="A9" t="str">
            <v>A</v>
          </cell>
        </row>
      </sheetData>
      <sheetData sheetId="31464"/>
      <sheetData sheetId="31465">
        <row r="9">
          <cell r="A9" t="str">
            <v>A</v>
          </cell>
        </row>
      </sheetData>
      <sheetData sheetId="31466">
        <row r="9">
          <cell r="A9" t="str">
            <v>A</v>
          </cell>
        </row>
      </sheetData>
      <sheetData sheetId="31467">
        <row r="9">
          <cell r="A9" t="str">
            <v>A</v>
          </cell>
        </row>
      </sheetData>
      <sheetData sheetId="31468"/>
      <sheetData sheetId="31469"/>
      <sheetData sheetId="31470"/>
      <sheetData sheetId="31471"/>
      <sheetData sheetId="31472"/>
      <sheetData sheetId="31473"/>
      <sheetData sheetId="31474"/>
      <sheetData sheetId="31475"/>
      <sheetData sheetId="31476"/>
      <sheetData sheetId="31477"/>
      <sheetData sheetId="31478"/>
      <sheetData sheetId="31479"/>
      <sheetData sheetId="31480"/>
      <sheetData sheetId="31481"/>
      <sheetData sheetId="31482"/>
      <sheetData sheetId="31483"/>
      <sheetData sheetId="31484"/>
      <sheetData sheetId="31485"/>
      <sheetData sheetId="31486"/>
      <sheetData sheetId="31487"/>
      <sheetData sheetId="31488"/>
      <sheetData sheetId="31489"/>
      <sheetData sheetId="31490"/>
      <sheetData sheetId="31491"/>
      <sheetData sheetId="31492"/>
      <sheetData sheetId="31493"/>
      <sheetData sheetId="31494"/>
      <sheetData sheetId="31495"/>
      <sheetData sheetId="31496"/>
      <sheetData sheetId="31497"/>
      <sheetData sheetId="31498"/>
      <sheetData sheetId="31499"/>
      <sheetData sheetId="31500"/>
      <sheetData sheetId="31501"/>
      <sheetData sheetId="31502"/>
      <sheetData sheetId="31503"/>
      <sheetData sheetId="31504"/>
      <sheetData sheetId="31505"/>
      <sheetData sheetId="31506"/>
      <sheetData sheetId="31507"/>
      <sheetData sheetId="31508"/>
      <sheetData sheetId="31509"/>
      <sheetData sheetId="31510" refreshError="1"/>
      <sheetData sheetId="31511"/>
      <sheetData sheetId="31512"/>
      <sheetData sheetId="31513"/>
      <sheetData sheetId="31514"/>
      <sheetData sheetId="31515"/>
      <sheetData sheetId="31516"/>
      <sheetData sheetId="31517"/>
      <sheetData sheetId="31518"/>
      <sheetData sheetId="31519"/>
      <sheetData sheetId="31520"/>
      <sheetData sheetId="31521"/>
      <sheetData sheetId="31522"/>
      <sheetData sheetId="31523"/>
      <sheetData sheetId="31524"/>
      <sheetData sheetId="31525"/>
      <sheetData sheetId="31526"/>
      <sheetData sheetId="31527"/>
      <sheetData sheetId="31528"/>
      <sheetData sheetId="31529"/>
      <sheetData sheetId="31530"/>
      <sheetData sheetId="31531" refreshError="1"/>
      <sheetData sheetId="31532"/>
      <sheetData sheetId="31533"/>
      <sheetData sheetId="31534"/>
      <sheetData sheetId="31535"/>
      <sheetData sheetId="31536" refreshError="1"/>
      <sheetData sheetId="31537"/>
      <sheetData sheetId="31538"/>
      <sheetData sheetId="31539" refreshError="1"/>
      <sheetData sheetId="31540" refreshError="1"/>
      <sheetData sheetId="31541" refreshError="1"/>
      <sheetData sheetId="31542" refreshError="1"/>
      <sheetData sheetId="31543"/>
      <sheetData sheetId="31544" refreshError="1"/>
      <sheetData sheetId="31545"/>
      <sheetData sheetId="31546"/>
      <sheetData sheetId="31547" refreshError="1"/>
      <sheetData sheetId="31548"/>
      <sheetData sheetId="31549"/>
      <sheetData sheetId="31550" refreshError="1"/>
      <sheetData sheetId="31551" refreshError="1"/>
      <sheetData sheetId="31552"/>
      <sheetData sheetId="31553"/>
      <sheetData sheetId="31554"/>
      <sheetData sheetId="31555"/>
      <sheetData sheetId="31556"/>
      <sheetData sheetId="31557"/>
      <sheetData sheetId="31558"/>
      <sheetData sheetId="31559"/>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sheetData sheetId="31570"/>
      <sheetData sheetId="31571"/>
      <sheetData sheetId="31572"/>
      <sheetData sheetId="31573"/>
      <sheetData sheetId="31574"/>
      <sheetData sheetId="31575"/>
      <sheetData sheetId="31576"/>
      <sheetData sheetId="31577"/>
      <sheetData sheetId="31578"/>
      <sheetData sheetId="31579"/>
      <sheetData sheetId="31580"/>
      <sheetData sheetId="31581"/>
      <sheetData sheetId="31582"/>
      <sheetData sheetId="31583"/>
      <sheetData sheetId="31584"/>
      <sheetData sheetId="31585"/>
      <sheetData sheetId="31586"/>
      <sheetData sheetId="31587"/>
      <sheetData sheetId="31588"/>
      <sheetData sheetId="31589"/>
      <sheetData sheetId="31590"/>
      <sheetData sheetId="31591"/>
      <sheetData sheetId="31592"/>
      <sheetData sheetId="31593"/>
      <sheetData sheetId="31594"/>
      <sheetData sheetId="31595"/>
      <sheetData sheetId="31596"/>
      <sheetData sheetId="31597"/>
      <sheetData sheetId="31598"/>
      <sheetData sheetId="31599"/>
      <sheetData sheetId="31600"/>
      <sheetData sheetId="31601"/>
      <sheetData sheetId="31602"/>
      <sheetData sheetId="31603"/>
      <sheetData sheetId="31604"/>
      <sheetData sheetId="31605"/>
      <sheetData sheetId="31606"/>
      <sheetData sheetId="31607"/>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efreshError="1"/>
      <sheetData sheetId="31649" refreshError="1"/>
      <sheetData sheetId="31650" refreshError="1"/>
      <sheetData sheetId="31651" refreshError="1"/>
      <sheetData sheetId="31652" refreshError="1"/>
      <sheetData sheetId="31653" refreshError="1"/>
      <sheetData sheetId="31654" refreshError="1"/>
      <sheetData sheetId="31655" refreshError="1"/>
      <sheetData sheetId="31656" refreshError="1"/>
      <sheetData sheetId="31657" refreshError="1"/>
      <sheetData sheetId="31658" refreshError="1"/>
      <sheetData sheetId="31659" refreshError="1"/>
      <sheetData sheetId="31660" refreshError="1"/>
      <sheetData sheetId="31661" refreshError="1"/>
      <sheetData sheetId="31662" refreshError="1"/>
      <sheetData sheetId="31663" refreshError="1"/>
      <sheetData sheetId="31664" refreshError="1"/>
      <sheetData sheetId="31665" refreshError="1"/>
      <sheetData sheetId="31666" refreshError="1"/>
      <sheetData sheetId="31667" refreshError="1"/>
      <sheetData sheetId="31668" refreshError="1"/>
      <sheetData sheetId="31669" refreshError="1"/>
      <sheetData sheetId="31670" refreshError="1"/>
      <sheetData sheetId="31671" refreshError="1"/>
      <sheetData sheetId="31672" refreshError="1"/>
      <sheetData sheetId="31673" refreshError="1"/>
      <sheetData sheetId="31674" refreshError="1"/>
      <sheetData sheetId="31675" refreshError="1"/>
      <sheetData sheetId="31676" refreshError="1"/>
      <sheetData sheetId="31677" refreshError="1"/>
      <sheetData sheetId="31678" refreshError="1"/>
      <sheetData sheetId="31679"/>
      <sheetData sheetId="31680"/>
      <sheetData sheetId="31681"/>
      <sheetData sheetId="31682"/>
      <sheetData sheetId="31683"/>
      <sheetData sheetId="31684"/>
      <sheetData sheetId="31685"/>
      <sheetData sheetId="31686"/>
      <sheetData sheetId="31687"/>
      <sheetData sheetId="31688"/>
      <sheetData sheetId="31689"/>
      <sheetData sheetId="31690"/>
      <sheetData sheetId="31691"/>
      <sheetData sheetId="31692"/>
      <sheetData sheetId="31693"/>
      <sheetData sheetId="31694"/>
      <sheetData sheetId="31695"/>
      <sheetData sheetId="31696"/>
      <sheetData sheetId="31697"/>
      <sheetData sheetId="31698"/>
      <sheetData sheetId="31699"/>
      <sheetData sheetId="31700"/>
      <sheetData sheetId="31701"/>
      <sheetData sheetId="31702"/>
      <sheetData sheetId="31703"/>
      <sheetData sheetId="31704"/>
      <sheetData sheetId="31705"/>
      <sheetData sheetId="31706"/>
      <sheetData sheetId="31707"/>
      <sheetData sheetId="31708"/>
      <sheetData sheetId="31709"/>
      <sheetData sheetId="31710"/>
      <sheetData sheetId="31711"/>
      <sheetData sheetId="31712"/>
      <sheetData sheetId="31713"/>
      <sheetData sheetId="31714"/>
      <sheetData sheetId="31715"/>
      <sheetData sheetId="31716"/>
      <sheetData sheetId="31717"/>
      <sheetData sheetId="31718"/>
      <sheetData sheetId="31719"/>
      <sheetData sheetId="31720"/>
      <sheetData sheetId="31721"/>
      <sheetData sheetId="31722"/>
      <sheetData sheetId="31723"/>
      <sheetData sheetId="31724"/>
      <sheetData sheetId="31725"/>
      <sheetData sheetId="31726"/>
      <sheetData sheetId="31727"/>
      <sheetData sheetId="31728"/>
      <sheetData sheetId="31729"/>
      <sheetData sheetId="31730"/>
      <sheetData sheetId="31731"/>
      <sheetData sheetId="31732"/>
      <sheetData sheetId="31733" refreshError="1"/>
      <sheetData sheetId="31734" refreshError="1"/>
      <sheetData sheetId="31735"/>
      <sheetData sheetId="31736"/>
      <sheetData sheetId="31737"/>
      <sheetData sheetId="31738" refreshError="1"/>
      <sheetData sheetId="31739" refreshError="1"/>
      <sheetData sheetId="31740" refreshError="1"/>
      <sheetData sheetId="31741" refreshError="1"/>
      <sheetData sheetId="31742" refreshError="1"/>
      <sheetData sheetId="31743" refreshError="1"/>
      <sheetData sheetId="31744" refreshError="1"/>
      <sheetData sheetId="31745" refreshError="1"/>
      <sheetData sheetId="31746" refreshError="1"/>
      <sheetData sheetId="31747" refreshError="1"/>
      <sheetData sheetId="31748" refreshError="1"/>
      <sheetData sheetId="31749" refreshError="1"/>
      <sheetData sheetId="31750" refreshError="1"/>
      <sheetData sheetId="31751" refreshError="1"/>
      <sheetData sheetId="31752" refreshError="1"/>
      <sheetData sheetId="31753" refreshError="1"/>
      <sheetData sheetId="31754" refreshError="1"/>
      <sheetData sheetId="31755" refreshError="1"/>
      <sheetData sheetId="31756" refreshError="1"/>
      <sheetData sheetId="31757" refreshError="1"/>
      <sheetData sheetId="31758" refreshError="1"/>
      <sheetData sheetId="31759" refreshError="1"/>
      <sheetData sheetId="31760" refreshError="1"/>
      <sheetData sheetId="31761" refreshError="1"/>
      <sheetData sheetId="31762" refreshError="1"/>
      <sheetData sheetId="31763" refreshError="1"/>
      <sheetData sheetId="31764" refreshError="1"/>
      <sheetData sheetId="31765" refreshError="1"/>
      <sheetData sheetId="31766" refreshError="1"/>
      <sheetData sheetId="31767" refreshError="1"/>
      <sheetData sheetId="31768" refreshError="1"/>
      <sheetData sheetId="31769" refreshError="1"/>
      <sheetData sheetId="31770" refreshError="1"/>
      <sheetData sheetId="31771" refreshError="1"/>
      <sheetData sheetId="31772" refreshError="1"/>
      <sheetData sheetId="31773" refreshError="1"/>
      <sheetData sheetId="31774" refreshError="1"/>
      <sheetData sheetId="31775" refreshError="1"/>
      <sheetData sheetId="31776" refreshError="1"/>
      <sheetData sheetId="31777" refreshError="1"/>
      <sheetData sheetId="31778" refreshError="1"/>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efreshError="1"/>
      <sheetData sheetId="31805" refreshError="1"/>
      <sheetData sheetId="31806" refreshError="1"/>
      <sheetData sheetId="31807" refreshError="1"/>
      <sheetData sheetId="31808" refreshError="1"/>
      <sheetData sheetId="31809">
        <row r="9">
          <cell r="A9" t="str">
            <v>A</v>
          </cell>
        </row>
      </sheetData>
      <sheetData sheetId="31810" refreshError="1"/>
      <sheetData sheetId="31811" refreshError="1"/>
      <sheetData sheetId="31812" refreshError="1"/>
      <sheetData sheetId="31813" refreshError="1"/>
      <sheetData sheetId="31814">
        <row r="9">
          <cell r="A9" t="str">
            <v>A</v>
          </cell>
        </row>
      </sheetData>
      <sheetData sheetId="31815"/>
      <sheetData sheetId="31816"/>
      <sheetData sheetId="31817"/>
      <sheetData sheetId="31818"/>
      <sheetData sheetId="31819"/>
      <sheetData sheetId="31820"/>
      <sheetData sheetId="31821"/>
      <sheetData sheetId="31822"/>
      <sheetData sheetId="31823"/>
      <sheetData sheetId="31824"/>
      <sheetData sheetId="31825"/>
      <sheetData sheetId="31826"/>
      <sheetData sheetId="31827"/>
      <sheetData sheetId="31828"/>
      <sheetData sheetId="31829"/>
      <sheetData sheetId="31830"/>
      <sheetData sheetId="31831"/>
      <sheetData sheetId="31832"/>
      <sheetData sheetId="31833"/>
      <sheetData sheetId="31834"/>
      <sheetData sheetId="31835"/>
      <sheetData sheetId="31836"/>
      <sheetData sheetId="31837"/>
      <sheetData sheetId="31838"/>
      <sheetData sheetId="31839"/>
      <sheetData sheetId="31840"/>
      <sheetData sheetId="31841"/>
      <sheetData sheetId="31842"/>
      <sheetData sheetId="31843"/>
      <sheetData sheetId="31844"/>
      <sheetData sheetId="31845"/>
      <sheetData sheetId="31846"/>
      <sheetData sheetId="31847"/>
      <sheetData sheetId="31848"/>
      <sheetData sheetId="31849"/>
      <sheetData sheetId="31850"/>
      <sheetData sheetId="31851"/>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sheetData sheetId="31857">
        <row r="9">
          <cell r="A9" t="str">
            <v>A</v>
          </cell>
        </row>
      </sheetData>
      <sheetData sheetId="31858" refreshError="1"/>
      <sheetData sheetId="31859" refreshError="1"/>
      <sheetData sheetId="31860">
        <row r="9">
          <cell r="A9" t="str">
            <v>A</v>
          </cell>
        </row>
      </sheetData>
      <sheetData sheetId="31861" refreshError="1"/>
      <sheetData sheetId="31862" refreshError="1"/>
      <sheetData sheetId="31863" refreshError="1"/>
      <sheetData sheetId="31864" refreshError="1"/>
      <sheetData sheetId="31865" refreshError="1"/>
      <sheetData sheetId="31866" refreshError="1"/>
      <sheetData sheetId="31867" refreshError="1"/>
      <sheetData sheetId="31868" refreshError="1"/>
      <sheetData sheetId="31869" refreshError="1"/>
      <sheetData sheetId="31870" refreshError="1"/>
      <sheetData sheetId="31871" refreshError="1"/>
      <sheetData sheetId="31872" refreshError="1"/>
      <sheetData sheetId="31873" refreshError="1"/>
      <sheetData sheetId="31874" refreshError="1"/>
      <sheetData sheetId="31875"/>
      <sheetData sheetId="31876"/>
      <sheetData sheetId="31877"/>
      <sheetData sheetId="31878"/>
      <sheetData sheetId="31879"/>
      <sheetData sheetId="31880"/>
      <sheetData sheetId="31881"/>
      <sheetData sheetId="31882"/>
      <sheetData sheetId="31883"/>
      <sheetData sheetId="31884"/>
      <sheetData sheetId="31885"/>
      <sheetData sheetId="31886"/>
      <sheetData sheetId="31887"/>
      <sheetData sheetId="31888"/>
      <sheetData sheetId="31889"/>
      <sheetData sheetId="31890"/>
      <sheetData sheetId="31891"/>
      <sheetData sheetId="31892"/>
      <sheetData sheetId="31893"/>
      <sheetData sheetId="31894"/>
      <sheetData sheetId="31895"/>
      <sheetData sheetId="31896"/>
      <sheetData sheetId="31897"/>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efreshError="1"/>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sheetData sheetId="31918">
        <row r="9">
          <cell r="A9" t="str">
            <v>A</v>
          </cell>
        </row>
      </sheetData>
      <sheetData sheetId="31919"/>
      <sheetData sheetId="31920"/>
      <sheetData sheetId="31921"/>
      <sheetData sheetId="31922"/>
      <sheetData sheetId="31923"/>
      <sheetData sheetId="31924"/>
      <sheetData sheetId="31925"/>
      <sheetData sheetId="31926"/>
      <sheetData sheetId="31927"/>
      <sheetData sheetId="31928"/>
      <sheetData sheetId="31929"/>
      <sheetData sheetId="31930"/>
      <sheetData sheetId="31931"/>
      <sheetData sheetId="31932"/>
      <sheetData sheetId="31933"/>
      <sheetData sheetId="31934"/>
      <sheetData sheetId="31935"/>
      <sheetData sheetId="31936"/>
      <sheetData sheetId="31937"/>
      <sheetData sheetId="31938"/>
      <sheetData sheetId="31939"/>
      <sheetData sheetId="31940"/>
      <sheetData sheetId="31941"/>
      <sheetData sheetId="31942"/>
      <sheetData sheetId="31943"/>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sheetData sheetId="31959"/>
      <sheetData sheetId="31960">
        <row r="9">
          <cell r="A9" t="str">
            <v>A</v>
          </cell>
        </row>
      </sheetData>
      <sheetData sheetId="31961">
        <row r="9">
          <cell r="A9" t="str">
            <v>A</v>
          </cell>
        </row>
      </sheetData>
      <sheetData sheetId="31962">
        <row r="9">
          <cell r="A9" t="str">
            <v>A</v>
          </cell>
        </row>
      </sheetData>
      <sheetData sheetId="31963" refreshError="1"/>
      <sheetData sheetId="31964">
        <row r="9">
          <cell r="A9" t="str">
            <v>A</v>
          </cell>
        </row>
      </sheetData>
      <sheetData sheetId="31965" refreshError="1"/>
      <sheetData sheetId="31966" refreshError="1"/>
      <sheetData sheetId="31967" refreshError="1"/>
      <sheetData sheetId="31968" refreshError="1"/>
      <sheetData sheetId="31969" refreshError="1"/>
      <sheetData sheetId="31970" refreshError="1"/>
      <sheetData sheetId="31971" refreshError="1"/>
      <sheetData sheetId="31972" refreshError="1"/>
      <sheetData sheetId="31973" refreshError="1"/>
      <sheetData sheetId="31974" refreshError="1"/>
      <sheetData sheetId="31975" refreshError="1"/>
      <sheetData sheetId="31976" refreshError="1"/>
      <sheetData sheetId="31977" refreshError="1"/>
      <sheetData sheetId="31978" refreshError="1"/>
      <sheetData sheetId="31979" refreshError="1"/>
      <sheetData sheetId="31980" refreshError="1"/>
      <sheetData sheetId="31981" refreshError="1"/>
      <sheetData sheetId="31982" refreshError="1"/>
      <sheetData sheetId="31983" refreshError="1"/>
      <sheetData sheetId="31984" refreshError="1"/>
      <sheetData sheetId="31985" refreshError="1"/>
      <sheetData sheetId="31986" refreshError="1"/>
      <sheetData sheetId="31987" refreshError="1"/>
      <sheetData sheetId="31988" refreshError="1"/>
      <sheetData sheetId="31989" refreshError="1"/>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sheetData sheetId="32005"/>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ow r="9">
          <cell r="A9" t="str">
            <v>A</v>
          </cell>
        </row>
      </sheetData>
      <sheetData sheetId="32018">
        <row r="9">
          <cell r="A9" t="str">
            <v>A</v>
          </cell>
        </row>
      </sheetData>
      <sheetData sheetId="32019" refreshError="1"/>
      <sheetData sheetId="32020" refreshError="1"/>
      <sheetData sheetId="32021" refreshError="1"/>
      <sheetData sheetId="32022" refreshError="1"/>
      <sheetData sheetId="32023">
        <row r="9">
          <cell r="A9" t="str">
            <v>A</v>
          </cell>
        </row>
      </sheetData>
      <sheetData sheetId="32024">
        <row r="9">
          <cell r="A9" t="str">
            <v>A</v>
          </cell>
        </row>
      </sheetData>
      <sheetData sheetId="32025">
        <row r="9">
          <cell r="A9" t="str">
            <v>A</v>
          </cell>
        </row>
      </sheetData>
      <sheetData sheetId="32026">
        <row r="9">
          <cell r="A9" t="str">
            <v>A</v>
          </cell>
        </row>
      </sheetData>
      <sheetData sheetId="32027">
        <row r="9">
          <cell r="A9" t="str">
            <v>A</v>
          </cell>
        </row>
      </sheetData>
      <sheetData sheetId="32028">
        <row r="9">
          <cell r="A9" t="str">
            <v>A</v>
          </cell>
        </row>
      </sheetData>
      <sheetData sheetId="32029">
        <row r="9">
          <cell r="A9" t="str">
            <v>A</v>
          </cell>
        </row>
      </sheetData>
      <sheetData sheetId="32030">
        <row r="9">
          <cell r="A9" t="str">
            <v>A</v>
          </cell>
        </row>
      </sheetData>
      <sheetData sheetId="32031">
        <row r="9">
          <cell r="A9" t="str">
            <v>A</v>
          </cell>
        </row>
      </sheetData>
      <sheetData sheetId="32032">
        <row r="9">
          <cell r="A9" t="str">
            <v>A</v>
          </cell>
        </row>
      </sheetData>
      <sheetData sheetId="32033">
        <row r="9">
          <cell r="A9" t="str">
            <v>A</v>
          </cell>
        </row>
      </sheetData>
      <sheetData sheetId="32034">
        <row r="9">
          <cell r="A9" t="str">
            <v>A</v>
          </cell>
        </row>
      </sheetData>
      <sheetData sheetId="32035">
        <row r="9">
          <cell r="A9" t="str">
            <v>A</v>
          </cell>
        </row>
      </sheetData>
      <sheetData sheetId="32036">
        <row r="9">
          <cell r="A9" t="str">
            <v>A</v>
          </cell>
        </row>
      </sheetData>
      <sheetData sheetId="32037">
        <row r="9">
          <cell r="A9" t="str">
            <v>A</v>
          </cell>
        </row>
      </sheetData>
      <sheetData sheetId="32038">
        <row r="9">
          <cell r="A9" t="str">
            <v>A</v>
          </cell>
        </row>
      </sheetData>
      <sheetData sheetId="32039">
        <row r="9">
          <cell r="A9" t="str">
            <v>A</v>
          </cell>
        </row>
      </sheetData>
      <sheetData sheetId="32040">
        <row r="9">
          <cell r="A9" t="str">
            <v>A</v>
          </cell>
        </row>
      </sheetData>
      <sheetData sheetId="32041">
        <row r="9">
          <cell r="A9" t="str">
            <v>A</v>
          </cell>
        </row>
      </sheetData>
      <sheetData sheetId="32042">
        <row r="9">
          <cell r="A9" t="str">
            <v>A</v>
          </cell>
        </row>
      </sheetData>
      <sheetData sheetId="32043">
        <row r="9">
          <cell r="A9" t="str">
            <v>A</v>
          </cell>
        </row>
      </sheetData>
      <sheetData sheetId="32044">
        <row r="9">
          <cell r="A9" t="str">
            <v>A</v>
          </cell>
        </row>
      </sheetData>
      <sheetData sheetId="32045"/>
      <sheetData sheetId="32046"/>
      <sheetData sheetId="32047"/>
      <sheetData sheetId="32048"/>
      <sheetData sheetId="32049"/>
      <sheetData sheetId="32050"/>
      <sheetData sheetId="32051"/>
      <sheetData sheetId="32052">
        <row r="9">
          <cell r="A9" t="str">
            <v>A</v>
          </cell>
        </row>
      </sheetData>
      <sheetData sheetId="32053"/>
      <sheetData sheetId="32054"/>
      <sheetData sheetId="32055">
        <row r="9">
          <cell r="A9" t="str">
            <v>A</v>
          </cell>
        </row>
      </sheetData>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sheetData sheetId="32066"/>
      <sheetData sheetId="32067"/>
      <sheetData sheetId="32068"/>
      <sheetData sheetId="32069"/>
      <sheetData sheetId="32070"/>
      <sheetData sheetId="32071"/>
      <sheetData sheetId="32072"/>
      <sheetData sheetId="32073"/>
      <sheetData sheetId="32074"/>
      <sheetData sheetId="32075"/>
      <sheetData sheetId="32076"/>
      <sheetData sheetId="32077"/>
      <sheetData sheetId="32078"/>
      <sheetData sheetId="32079"/>
      <sheetData sheetId="32080"/>
      <sheetData sheetId="32081"/>
      <sheetData sheetId="32082"/>
      <sheetData sheetId="32083"/>
      <sheetData sheetId="32084"/>
      <sheetData sheetId="32085"/>
      <sheetData sheetId="32086"/>
      <sheetData sheetId="32087"/>
      <sheetData sheetId="32088"/>
      <sheetData sheetId="32089"/>
      <sheetData sheetId="32090"/>
      <sheetData sheetId="32091"/>
      <sheetData sheetId="32092"/>
      <sheetData sheetId="32093"/>
      <sheetData sheetId="32094"/>
      <sheetData sheetId="32095"/>
      <sheetData sheetId="32096" refreshError="1"/>
      <sheetData sheetId="32097" refreshError="1"/>
      <sheetData sheetId="32098"/>
      <sheetData sheetId="32099"/>
      <sheetData sheetId="32100"/>
      <sheetData sheetId="32101"/>
      <sheetData sheetId="32102"/>
      <sheetData sheetId="32103"/>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sheetData sheetId="32112"/>
      <sheetData sheetId="32113"/>
      <sheetData sheetId="32114"/>
      <sheetData sheetId="32115"/>
      <sheetData sheetId="32116"/>
      <sheetData sheetId="32117"/>
      <sheetData sheetId="32118"/>
      <sheetData sheetId="32119"/>
      <sheetData sheetId="32120"/>
      <sheetData sheetId="32121"/>
      <sheetData sheetId="32122"/>
      <sheetData sheetId="32123"/>
      <sheetData sheetId="32124"/>
      <sheetData sheetId="32125"/>
      <sheetData sheetId="32126"/>
      <sheetData sheetId="32127"/>
      <sheetData sheetId="32128"/>
      <sheetData sheetId="32129"/>
      <sheetData sheetId="32130"/>
      <sheetData sheetId="32131"/>
      <sheetData sheetId="32132"/>
      <sheetData sheetId="32133"/>
      <sheetData sheetId="32134"/>
      <sheetData sheetId="32135"/>
      <sheetData sheetId="32136"/>
      <sheetData sheetId="32137"/>
      <sheetData sheetId="32138"/>
      <sheetData sheetId="32139"/>
      <sheetData sheetId="32140"/>
      <sheetData sheetId="32141"/>
      <sheetData sheetId="32142"/>
      <sheetData sheetId="32143"/>
      <sheetData sheetId="32144"/>
      <sheetData sheetId="32145"/>
      <sheetData sheetId="32146"/>
      <sheetData sheetId="32147"/>
      <sheetData sheetId="32148"/>
      <sheetData sheetId="32149"/>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sheetData sheetId="32158"/>
      <sheetData sheetId="32159"/>
      <sheetData sheetId="32160"/>
      <sheetData sheetId="32161"/>
      <sheetData sheetId="32162"/>
      <sheetData sheetId="32163"/>
      <sheetData sheetId="32164"/>
      <sheetData sheetId="32165"/>
      <sheetData sheetId="32166"/>
      <sheetData sheetId="32167"/>
      <sheetData sheetId="32168"/>
      <sheetData sheetId="32169"/>
      <sheetData sheetId="32170"/>
      <sheetData sheetId="32171"/>
      <sheetData sheetId="32172"/>
      <sheetData sheetId="32173"/>
      <sheetData sheetId="32174"/>
      <sheetData sheetId="32175"/>
      <sheetData sheetId="32176"/>
      <sheetData sheetId="32177"/>
      <sheetData sheetId="32178"/>
      <sheetData sheetId="32179"/>
      <sheetData sheetId="32180"/>
      <sheetData sheetId="32181"/>
      <sheetData sheetId="32182"/>
      <sheetData sheetId="32183" refreshError="1"/>
      <sheetData sheetId="32184" refreshError="1"/>
      <sheetData sheetId="32185" refreshError="1"/>
      <sheetData sheetId="32186" refreshError="1"/>
      <sheetData sheetId="32187" refreshError="1"/>
      <sheetData sheetId="32188"/>
      <sheetData sheetId="32189" refreshError="1"/>
      <sheetData sheetId="32190"/>
      <sheetData sheetId="32191" refreshError="1"/>
      <sheetData sheetId="32192" refreshError="1"/>
      <sheetData sheetId="32193"/>
      <sheetData sheetId="32194"/>
      <sheetData sheetId="32195"/>
      <sheetData sheetId="32196">
        <row r="9">
          <cell r="A9" t="str">
            <v>A</v>
          </cell>
        </row>
      </sheetData>
      <sheetData sheetId="32197">
        <row r="9">
          <cell r="A9" t="str">
            <v>A</v>
          </cell>
        </row>
      </sheetData>
      <sheetData sheetId="32198">
        <row r="9">
          <cell r="A9" t="str">
            <v>A</v>
          </cell>
        </row>
      </sheetData>
      <sheetData sheetId="32199">
        <row r="9">
          <cell r="A9" t="str">
            <v>A</v>
          </cell>
        </row>
      </sheetData>
      <sheetData sheetId="32200">
        <row r="9">
          <cell r="A9" t="str">
            <v>A</v>
          </cell>
        </row>
      </sheetData>
      <sheetData sheetId="32201">
        <row r="9">
          <cell r="A9" t="str">
            <v>A</v>
          </cell>
        </row>
      </sheetData>
      <sheetData sheetId="32202">
        <row r="9">
          <cell r="A9" t="str">
            <v>A</v>
          </cell>
        </row>
      </sheetData>
      <sheetData sheetId="32203" refreshError="1"/>
      <sheetData sheetId="32204" refreshError="1"/>
      <sheetData sheetId="32205" refreshError="1"/>
      <sheetData sheetId="32206" refreshError="1"/>
      <sheetData sheetId="32207" refreshError="1"/>
      <sheetData sheetId="32208" refreshError="1"/>
      <sheetData sheetId="32209" refreshError="1"/>
      <sheetData sheetId="32210" refreshError="1"/>
      <sheetData sheetId="32211" refreshError="1"/>
      <sheetData sheetId="32212" refreshError="1"/>
      <sheetData sheetId="32213" refreshError="1"/>
      <sheetData sheetId="32214" refreshError="1"/>
      <sheetData sheetId="32215" refreshError="1"/>
      <sheetData sheetId="32216" refreshError="1"/>
      <sheetData sheetId="32217" refreshError="1"/>
      <sheetData sheetId="32218" refreshError="1"/>
      <sheetData sheetId="32219" refreshError="1"/>
      <sheetData sheetId="32220" refreshError="1"/>
      <sheetData sheetId="32221" refreshError="1"/>
      <sheetData sheetId="32222" refreshError="1"/>
      <sheetData sheetId="32223" refreshError="1"/>
      <sheetData sheetId="32224" refreshError="1"/>
      <sheetData sheetId="32225" refreshError="1"/>
      <sheetData sheetId="32226" refreshError="1"/>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ow r="9">
          <cell r="A9" t="str">
            <v>A</v>
          </cell>
        </row>
      </sheetData>
      <sheetData sheetId="32243"/>
      <sheetData sheetId="32244"/>
      <sheetData sheetId="32245">
        <row r="9">
          <cell r="A9" t="str">
            <v>A</v>
          </cell>
        </row>
      </sheetData>
      <sheetData sheetId="32246">
        <row r="9">
          <cell r="A9" t="str">
            <v>A</v>
          </cell>
        </row>
      </sheetData>
      <sheetData sheetId="32247"/>
      <sheetData sheetId="32248"/>
      <sheetData sheetId="32249"/>
      <sheetData sheetId="32250">
        <row r="9">
          <cell r="A9" t="str">
            <v>A</v>
          </cell>
        </row>
      </sheetData>
      <sheetData sheetId="32251">
        <row r="9">
          <cell r="A9" t="str">
            <v>A</v>
          </cell>
        </row>
      </sheetData>
      <sheetData sheetId="32252">
        <row r="9">
          <cell r="A9" t="str">
            <v>A</v>
          </cell>
        </row>
      </sheetData>
      <sheetData sheetId="32253"/>
      <sheetData sheetId="32254">
        <row r="9">
          <cell r="A9" t="str">
            <v>A</v>
          </cell>
        </row>
      </sheetData>
      <sheetData sheetId="32255">
        <row r="9">
          <cell r="A9" t="str">
            <v>A</v>
          </cell>
        </row>
      </sheetData>
      <sheetData sheetId="32256"/>
      <sheetData sheetId="32257"/>
      <sheetData sheetId="32258"/>
      <sheetData sheetId="32259"/>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sheetData sheetId="32276"/>
      <sheetData sheetId="32277"/>
      <sheetData sheetId="32278"/>
      <sheetData sheetId="32279"/>
      <sheetData sheetId="32280"/>
      <sheetData sheetId="32281"/>
      <sheetData sheetId="32282"/>
      <sheetData sheetId="32283"/>
      <sheetData sheetId="32284"/>
      <sheetData sheetId="32285"/>
      <sheetData sheetId="32286"/>
      <sheetData sheetId="32287"/>
      <sheetData sheetId="32288"/>
      <sheetData sheetId="32289"/>
      <sheetData sheetId="32290"/>
      <sheetData sheetId="32291"/>
      <sheetData sheetId="32292"/>
      <sheetData sheetId="32293"/>
      <sheetData sheetId="32294"/>
      <sheetData sheetId="32295"/>
      <sheetData sheetId="32296">
        <row r="9">
          <cell r="A9" t="str">
            <v>A</v>
          </cell>
        </row>
      </sheetData>
      <sheetData sheetId="32297">
        <row r="9">
          <cell r="A9" t="str">
            <v>A</v>
          </cell>
        </row>
      </sheetData>
      <sheetData sheetId="32298">
        <row r="9">
          <cell r="A9" t="str">
            <v>A</v>
          </cell>
        </row>
      </sheetData>
      <sheetData sheetId="32299"/>
      <sheetData sheetId="32300">
        <row r="9">
          <cell r="A9" t="str">
            <v>A</v>
          </cell>
        </row>
      </sheetData>
      <sheetData sheetId="32301">
        <row r="9">
          <cell r="A9" t="str">
            <v>A</v>
          </cell>
        </row>
      </sheetData>
      <sheetData sheetId="32302"/>
      <sheetData sheetId="32303"/>
      <sheetData sheetId="32304"/>
      <sheetData sheetId="32305"/>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ow r="9">
          <cell r="A9" t="str">
            <v>A</v>
          </cell>
        </row>
      </sheetData>
      <sheetData sheetId="32319">
        <row r="9">
          <cell r="A9" t="str">
            <v>A</v>
          </cell>
        </row>
      </sheetData>
      <sheetData sheetId="32320">
        <row r="9">
          <cell r="A9" t="str">
            <v>A</v>
          </cell>
        </row>
      </sheetData>
      <sheetData sheetId="32321"/>
      <sheetData sheetId="32322"/>
      <sheetData sheetId="32323"/>
      <sheetData sheetId="32324"/>
      <sheetData sheetId="32325"/>
      <sheetData sheetId="32326"/>
      <sheetData sheetId="32327"/>
      <sheetData sheetId="32328"/>
      <sheetData sheetId="32329"/>
      <sheetData sheetId="32330"/>
      <sheetData sheetId="32331"/>
      <sheetData sheetId="32332"/>
      <sheetData sheetId="32333"/>
      <sheetData sheetId="32334"/>
      <sheetData sheetId="32335"/>
      <sheetData sheetId="32336"/>
      <sheetData sheetId="32337"/>
      <sheetData sheetId="32338"/>
      <sheetData sheetId="32339"/>
      <sheetData sheetId="32340"/>
      <sheetData sheetId="32341"/>
      <sheetData sheetId="32342">
        <row r="9">
          <cell r="A9" t="str">
            <v>A</v>
          </cell>
        </row>
      </sheetData>
      <sheetData sheetId="32343">
        <row r="9">
          <cell r="A9" t="str">
            <v>A</v>
          </cell>
        </row>
      </sheetData>
      <sheetData sheetId="32344">
        <row r="9">
          <cell r="A9" t="str">
            <v>A</v>
          </cell>
        </row>
      </sheetData>
      <sheetData sheetId="32345"/>
      <sheetData sheetId="32346">
        <row r="9">
          <cell r="A9" t="str">
            <v>A</v>
          </cell>
        </row>
      </sheetData>
      <sheetData sheetId="32347">
        <row r="9">
          <cell r="A9" t="str">
            <v>A</v>
          </cell>
        </row>
      </sheetData>
      <sheetData sheetId="32348"/>
      <sheetData sheetId="32349"/>
      <sheetData sheetId="32350"/>
      <sheetData sheetId="32351"/>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sheetData sheetId="32367"/>
      <sheetData sheetId="32368"/>
      <sheetData sheetId="32369"/>
      <sheetData sheetId="32370"/>
      <sheetData sheetId="32371"/>
      <sheetData sheetId="32372"/>
      <sheetData sheetId="32373"/>
      <sheetData sheetId="32374"/>
      <sheetData sheetId="32375"/>
      <sheetData sheetId="32376"/>
      <sheetData sheetId="32377"/>
      <sheetData sheetId="32378"/>
      <sheetData sheetId="32379"/>
      <sheetData sheetId="32380"/>
      <sheetData sheetId="32381" refreshError="1"/>
      <sheetData sheetId="32382" refreshError="1"/>
      <sheetData sheetId="32383"/>
      <sheetData sheetId="32384"/>
      <sheetData sheetId="32385" refreshError="1"/>
      <sheetData sheetId="32386" refreshError="1"/>
      <sheetData sheetId="32387" refreshError="1"/>
      <sheetData sheetId="32388">
        <row r="9">
          <cell r="A9" t="str">
            <v>A</v>
          </cell>
        </row>
      </sheetData>
      <sheetData sheetId="32389">
        <row r="9">
          <cell r="A9" t="str">
            <v>A</v>
          </cell>
        </row>
      </sheetData>
      <sheetData sheetId="32390">
        <row r="9">
          <cell r="A9" t="str">
            <v>A</v>
          </cell>
        </row>
      </sheetData>
      <sheetData sheetId="32391" refreshError="1"/>
      <sheetData sheetId="32392">
        <row r="9">
          <cell r="A9" t="str">
            <v>A</v>
          </cell>
        </row>
      </sheetData>
      <sheetData sheetId="32393">
        <row r="9">
          <cell r="A9" t="str">
            <v>A</v>
          </cell>
        </row>
      </sheetData>
      <sheetData sheetId="32394" refreshError="1"/>
      <sheetData sheetId="32395" refreshError="1"/>
      <sheetData sheetId="32396" refreshError="1"/>
      <sheetData sheetId="32397" refreshError="1"/>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sheetData sheetId="32413" refreshError="1"/>
      <sheetData sheetId="32414" refreshError="1"/>
      <sheetData sheetId="32415" refreshError="1"/>
      <sheetData sheetId="32416" refreshError="1"/>
      <sheetData sheetId="32417" refreshError="1"/>
      <sheetData sheetId="32418" refreshError="1"/>
      <sheetData sheetId="32419" refreshError="1"/>
      <sheetData sheetId="32420" refreshError="1"/>
      <sheetData sheetId="32421" refreshError="1"/>
      <sheetData sheetId="32422" refreshError="1"/>
      <sheetData sheetId="32423" refreshError="1"/>
      <sheetData sheetId="32424" refreshError="1"/>
      <sheetData sheetId="32425" refreshError="1"/>
      <sheetData sheetId="32426" refreshError="1"/>
      <sheetData sheetId="32427" refreshError="1"/>
      <sheetData sheetId="32428" refreshError="1"/>
      <sheetData sheetId="32429" refreshError="1"/>
      <sheetData sheetId="32430" refreshError="1"/>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ow r="9">
          <cell r="A9" t="str">
            <v>A</v>
          </cell>
        </row>
      </sheetData>
      <sheetData sheetId="32456"/>
      <sheetData sheetId="32457">
        <row r="9">
          <cell r="A9" t="str">
            <v>A</v>
          </cell>
        </row>
      </sheetData>
      <sheetData sheetId="32458"/>
      <sheetData sheetId="32459">
        <row r="9">
          <cell r="A9" t="str">
            <v>A</v>
          </cell>
        </row>
      </sheetData>
      <sheetData sheetId="32460"/>
      <sheetData sheetId="32461">
        <row r="9">
          <cell r="A9" t="str">
            <v>A</v>
          </cell>
        </row>
      </sheetData>
      <sheetData sheetId="32462"/>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ow r="9">
          <cell r="A9" t="str">
            <v>A</v>
          </cell>
        </row>
      </sheetData>
      <sheetData sheetId="32487"/>
      <sheetData sheetId="32488"/>
      <sheetData sheetId="32489">
        <row r="9">
          <cell r="A9" t="str">
            <v>A</v>
          </cell>
        </row>
      </sheetData>
      <sheetData sheetId="32490"/>
      <sheetData sheetId="32491"/>
      <sheetData sheetId="32492"/>
      <sheetData sheetId="32493"/>
      <sheetData sheetId="32494"/>
      <sheetData sheetId="32495"/>
      <sheetData sheetId="32496"/>
      <sheetData sheetId="32497"/>
      <sheetData sheetId="32498"/>
      <sheetData sheetId="32499"/>
      <sheetData sheetId="32500"/>
      <sheetData sheetId="32501"/>
      <sheetData sheetId="32502"/>
      <sheetData sheetId="32503"/>
      <sheetData sheetId="32504" refreshError="1"/>
      <sheetData sheetId="32505">
        <row r="9">
          <cell r="A9" t="str">
            <v>A</v>
          </cell>
        </row>
      </sheetData>
      <sheetData sheetId="32506" refreshError="1"/>
      <sheetData sheetId="32507">
        <row r="9">
          <cell r="A9" t="str">
            <v>A</v>
          </cell>
        </row>
      </sheetData>
      <sheetData sheetId="32508" refreshError="1"/>
      <sheetData sheetId="32509">
        <row r="9">
          <cell r="A9" t="str">
            <v>A</v>
          </cell>
        </row>
      </sheetData>
      <sheetData sheetId="32510">
        <row r="9">
          <cell r="A9" t="str">
            <v>A</v>
          </cell>
        </row>
      </sheetData>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ow r="9">
          <cell r="A9" t="str">
            <v>A</v>
          </cell>
        </row>
      </sheetData>
      <sheetData sheetId="32523">
        <row r="9">
          <cell r="A9" t="str">
            <v>A</v>
          </cell>
        </row>
      </sheetData>
      <sheetData sheetId="32524">
        <row r="9">
          <cell r="A9" t="str">
            <v>A</v>
          </cell>
        </row>
      </sheetData>
      <sheetData sheetId="32525">
        <row r="9">
          <cell r="A9" t="str">
            <v>A</v>
          </cell>
        </row>
      </sheetData>
      <sheetData sheetId="32526">
        <row r="9">
          <cell r="A9" t="str">
            <v>A</v>
          </cell>
        </row>
      </sheetData>
      <sheetData sheetId="32527">
        <row r="9">
          <cell r="A9" t="str">
            <v>A</v>
          </cell>
        </row>
      </sheetData>
      <sheetData sheetId="32528">
        <row r="9">
          <cell r="A9" t="str">
            <v>A</v>
          </cell>
        </row>
      </sheetData>
      <sheetData sheetId="32529">
        <row r="9">
          <cell r="A9" t="str">
            <v>A</v>
          </cell>
        </row>
      </sheetData>
      <sheetData sheetId="32530">
        <row r="9">
          <cell r="A9" t="str">
            <v>A</v>
          </cell>
        </row>
      </sheetData>
      <sheetData sheetId="32531"/>
      <sheetData sheetId="32532">
        <row r="9">
          <cell r="A9" t="str">
            <v>A</v>
          </cell>
        </row>
      </sheetData>
      <sheetData sheetId="32533"/>
      <sheetData sheetId="32534"/>
      <sheetData sheetId="32535"/>
      <sheetData sheetId="32536"/>
      <sheetData sheetId="32537"/>
      <sheetData sheetId="32538"/>
      <sheetData sheetId="32539"/>
      <sheetData sheetId="32540"/>
      <sheetData sheetId="32541"/>
      <sheetData sheetId="32542"/>
      <sheetData sheetId="32543"/>
      <sheetData sheetId="32544"/>
      <sheetData sheetId="32545"/>
      <sheetData sheetId="32546"/>
      <sheetData sheetId="32547"/>
      <sheetData sheetId="32548"/>
      <sheetData sheetId="32549"/>
      <sheetData sheetId="32550"/>
      <sheetData sheetId="32551"/>
      <sheetData sheetId="32552"/>
      <sheetData sheetId="32553"/>
      <sheetData sheetId="32554"/>
      <sheetData sheetId="32555"/>
      <sheetData sheetId="32556"/>
      <sheetData sheetId="32557"/>
      <sheetData sheetId="32558"/>
      <sheetData sheetId="32559">
        <row r="9">
          <cell r="A9" t="str">
            <v>A</v>
          </cell>
        </row>
      </sheetData>
      <sheetData sheetId="32560">
        <row r="9">
          <cell r="A9" t="str">
            <v>A</v>
          </cell>
        </row>
      </sheetData>
      <sheetData sheetId="32561">
        <row r="9">
          <cell r="A9" t="str">
            <v>A</v>
          </cell>
        </row>
      </sheetData>
      <sheetData sheetId="32562">
        <row r="9">
          <cell r="A9" t="str">
            <v>A</v>
          </cell>
        </row>
      </sheetData>
      <sheetData sheetId="32563">
        <row r="9">
          <cell r="A9" t="str">
            <v>A</v>
          </cell>
        </row>
      </sheetData>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ow r="9">
          <cell r="A9" t="str">
            <v>A</v>
          </cell>
        </row>
      </sheetData>
      <sheetData sheetId="32570"/>
      <sheetData sheetId="32571">
        <row r="9">
          <cell r="A9" t="str">
            <v>A</v>
          </cell>
        </row>
      </sheetData>
      <sheetData sheetId="32572"/>
      <sheetData sheetId="32573">
        <row r="9">
          <cell r="A9" t="str">
            <v>A</v>
          </cell>
        </row>
      </sheetData>
      <sheetData sheetId="32574">
        <row r="9">
          <cell r="A9" t="str">
            <v>A</v>
          </cell>
        </row>
      </sheetData>
      <sheetData sheetId="32575"/>
      <sheetData sheetId="32576">
        <row r="9">
          <cell r="A9" t="str">
            <v>A</v>
          </cell>
        </row>
      </sheetData>
      <sheetData sheetId="32577"/>
      <sheetData sheetId="32578">
        <row r="9">
          <cell r="A9" t="str">
            <v>A</v>
          </cell>
        </row>
      </sheetData>
      <sheetData sheetId="32579"/>
      <sheetData sheetId="32580"/>
      <sheetData sheetId="32581"/>
      <sheetData sheetId="32582"/>
      <sheetData sheetId="32583"/>
      <sheetData sheetId="32584"/>
      <sheetData sheetId="32585"/>
      <sheetData sheetId="32586"/>
      <sheetData sheetId="32587"/>
      <sheetData sheetId="32588"/>
      <sheetData sheetId="32589"/>
      <sheetData sheetId="32590"/>
      <sheetData sheetId="32591"/>
      <sheetData sheetId="32592"/>
      <sheetData sheetId="32593"/>
      <sheetData sheetId="32594" refreshError="1"/>
      <sheetData sheetId="32595"/>
      <sheetData sheetId="32596"/>
      <sheetData sheetId="32597"/>
      <sheetData sheetId="32598"/>
      <sheetData sheetId="32599"/>
      <sheetData sheetId="32600"/>
      <sheetData sheetId="32601"/>
      <sheetData sheetId="32602"/>
      <sheetData sheetId="32603"/>
      <sheetData sheetId="32604"/>
      <sheetData sheetId="32605"/>
      <sheetData sheetId="32606"/>
      <sheetData sheetId="32607"/>
      <sheetData sheetId="32608"/>
      <sheetData sheetId="32609"/>
      <sheetData sheetId="32610"/>
      <sheetData sheetId="32611"/>
      <sheetData sheetId="32612"/>
      <sheetData sheetId="32613"/>
      <sheetData sheetId="32614"/>
      <sheetData sheetId="32615"/>
      <sheetData sheetId="32616"/>
      <sheetData sheetId="32617"/>
      <sheetData sheetId="32618"/>
      <sheetData sheetId="32619"/>
      <sheetData sheetId="32620"/>
      <sheetData sheetId="32621"/>
      <sheetData sheetId="32622"/>
      <sheetData sheetId="32623"/>
      <sheetData sheetId="32624"/>
      <sheetData sheetId="32625" refreshError="1"/>
      <sheetData sheetId="32626" refreshError="1"/>
      <sheetData sheetId="32627"/>
      <sheetData sheetId="32628" refreshError="1"/>
      <sheetData sheetId="32629" refreshError="1"/>
      <sheetData sheetId="32630" refreshError="1"/>
      <sheetData sheetId="32631" refreshError="1"/>
      <sheetData sheetId="32632" refreshError="1"/>
      <sheetData sheetId="32633" refreshError="1"/>
      <sheetData sheetId="32634" refreshError="1"/>
      <sheetData sheetId="32635" refreshError="1"/>
      <sheetData sheetId="32636" refreshError="1"/>
      <sheetData sheetId="32637" refreshError="1"/>
      <sheetData sheetId="32638" refreshError="1"/>
      <sheetData sheetId="32639" refreshError="1"/>
      <sheetData sheetId="32640" refreshError="1"/>
      <sheetData sheetId="32641" refreshError="1"/>
      <sheetData sheetId="32642"/>
      <sheetData sheetId="32643"/>
      <sheetData sheetId="32644"/>
      <sheetData sheetId="32645"/>
      <sheetData sheetId="32646"/>
      <sheetData sheetId="32647"/>
      <sheetData sheetId="32648"/>
      <sheetData sheetId="32649"/>
      <sheetData sheetId="32650"/>
      <sheetData sheetId="32651"/>
      <sheetData sheetId="32652"/>
      <sheetData sheetId="32653"/>
      <sheetData sheetId="32654"/>
      <sheetData sheetId="32655"/>
      <sheetData sheetId="32656"/>
      <sheetData sheetId="32657"/>
      <sheetData sheetId="32658"/>
      <sheetData sheetId="32659"/>
      <sheetData sheetId="32660"/>
      <sheetData sheetId="32661"/>
      <sheetData sheetId="32662"/>
      <sheetData sheetId="32663"/>
      <sheetData sheetId="32664"/>
      <sheetData sheetId="32665"/>
      <sheetData sheetId="32666"/>
      <sheetData sheetId="32667"/>
      <sheetData sheetId="32668"/>
      <sheetData sheetId="32669" refreshError="1"/>
      <sheetData sheetId="32670"/>
      <sheetData sheetId="32671"/>
      <sheetData sheetId="32672" refreshError="1"/>
      <sheetData sheetId="32673" refreshError="1"/>
      <sheetData sheetId="32674" refreshError="1"/>
      <sheetData sheetId="32675" refreshError="1"/>
      <sheetData sheetId="32676" refreshError="1"/>
      <sheetData sheetId="32677" refreshError="1"/>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sheetData sheetId="32698"/>
      <sheetData sheetId="32699"/>
      <sheetData sheetId="32700"/>
      <sheetData sheetId="32701"/>
      <sheetData sheetId="32702"/>
      <sheetData sheetId="32703"/>
      <sheetData sheetId="32704"/>
      <sheetData sheetId="32705"/>
      <sheetData sheetId="32706"/>
      <sheetData sheetId="32707"/>
      <sheetData sheetId="32708" refreshError="1"/>
      <sheetData sheetId="32709"/>
      <sheetData sheetId="32710" refreshError="1"/>
      <sheetData sheetId="32711"/>
      <sheetData sheetId="32712"/>
      <sheetData sheetId="32713" refreshError="1"/>
      <sheetData sheetId="32714"/>
      <sheetData sheetId="32715"/>
      <sheetData sheetId="32716"/>
      <sheetData sheetId="32717" refreshError="1"/>
      <sheetData sheetId="32718"/>
      <sheetData sheetId="32719"/>
      <sheetData sheetId="32720"/>
      <sheetData sheetId="32721" refreshError="1"/>
      <sheetData sheetId="32722" refreshError="1"/>
      <sheetData sheetId="32723"/>
      <sheetData sheetId="32724" refreshError="1"/>
      <sheetData sheetId="32725"/>
      <sheetData sheetId="32726"/>
      <sheetData sheetId="32727"/>
      <sheetData sheetId="32728"/>
      <sheetData sheetId="32729"/>
      <sheetData sheetId="32730"/>
      <sheetData sheetId="32731">
        <row r="9">
          <cell r="A9" t="str">
            <v>A</v>
          </cell>
        </row>
      </sheetData>
      <sheetData sheetId="32732"/>
      <sheetData sheetId="32733"/>
      <sheetData sheetId="32734" refreshError="1"/>
      <sheetData sheetId="32735" refreshError="1"/>
      <sheetData sheetId="32736" refreshError="1"/>
      <sheetData sheetId="32737" refreshError="1"/>
      <sheetData sheetId="32738" refreshError="1"/>
      <sheetData sheetId="32739" refreshError="1"/>
      <sheetData sheetId="32740" refreshError="1"/>
      <sheetData sheetId="32741" refreshError="1"/>
      <sheetData sheetId="32742" refreshError="1"/>
      <sheetData sheetId="32743" refreshError="1"/>
      <sheetData sheetId="32744" refreshError="1"/>
      <sheetData sheetId="32745" refreshError="1"/>
      <sheetData sheetId="32746" refreshError="1"/>
      <sheetData sheetId="32747" refreshError="1"/>
      <sheetData sheetId="32748" refreshError="1"/>
      <sheetData sheetId="32749" refreshError="1"/>
      <sheetData sheetId="32750" refreshError="1"/>
      <sheetData sheetId="32751" refreshError="1"/>
      <sheetData sheetId="32752" refreshError="1"/>
      <sheetData sheetId="32753" refreshError="1"/>
      <sheetData sheetId="32754" refreshError="1"/>
      <sheetData sheetId="32755" refreshError="1"/>
      <sheetData sheetId="32756" refreshError="1"/>
      <sheetData sheetId="32757" refreshError="1"/>
      <sheetData sheetId="32758" refreshError="1"/>
      <sheetData sheetId="32759" refreshError="1"/>
      <sheetData sheetId="32760" refreshError="1"/>
      <sheetData sheetId="32761" refreshError="1"/>
      <sheetData sheetId="32762" refreshError="1"/>
      <sheetData sheetId="32763" refreshError="1"/>
      <sheetData sheetId="32764" refreshError="1"/>
      <sheetData sheetId="32765" refreshError="1"/>
      <sheetData sheetId="32766" refreshError="1"/>
      <sheetData sheetId="32767" refreshError="1"/>
      <sheetData sheetId="32768" refreshError="1"/>
      <sheetData sheetId="32769" refreshError="1"/>
      <sheetData sheetId="32770"/>
      <sheetData sheetId="32771" refreshError="1"/>
      <sheetData sheetId="32772" refreshError="1"/>
      <sheetData sheetId="32773" refreshError="1"/>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sheetData sheetId="32787">
        <row r="9">
          <cell r="A9" t="str">
            <v>A</v>
          </cell>
        </row>
      </sheetData>
      <sheetData sheetId="32788"/>
      <sheetData sheetId="32789">
        <row r="9">
          <cell r="A9" t="str">
            <v>A</v>
          </cell>
        </row>
      </sheetData>
      <sheetData sheetId="32790">
        <row r="9">
          <cell r="A9" t="str">
            <v>A</v>
          </cell>
        </row>
      </sheetData>
      <sheetData sheetId="32791"/>
      <sheetData sheetId="32792">
        <row r="9">
          <cell r="A9" t="str">
            <v>A</v>
          </cell>
        </row>
      </sheetData>
      <sheetData sheetId="32793"/>
      <sheetData sheetId="32794">
        <row r="9">
          <cell r="A9" t="str">
            <v>A</v>
          </cell>
        </row>
      </sheetData>
      <sheetData sheetId="32795"/>
      <sheetData sheetId="32796">
        <row r="9">
          <cell r="A9" t="str">
            <v>A</v>
          </cell>
        </row>
      </sheetData>
      <sheetData sheetId="32797"/>
      <sheetData sheetId="32798"/>
      <sheetData sheetId="32799"/>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efreshError="1"/>
      <sheetData sheetId="32838">
        <row r="9">
          <cell r="A9" t="str">
            <v>A</v>
          </cell>
        </row>
      </sheetData>
      <sheetData sheetId="32839" refreshError="1"/>
      <sheetData sheetId="32840">
        <row r="9">
          <cell r="A9" t="str">
            <v>A</v>
          </cell>
        </row>
      </sheetData>
      <sheetData sheetId="32841" refreshError="1"/>
      <sheetData sheetId="32842">
        <row r="9">
          <cell r="A9" t="str">
            <v>A</v>
          </cell>
        </row>
      </sheetData>
      <sheetData sheetId="32843" refreshError="1"/>
      <sheetData sheetId="32844" refreshError="1"/>
      <sheetData sheetId="32845" refreshError="1"/>
      <sheetData sheetId="32846" refreshError="1"/>
      <sheetData sheetId="32847" refreshError="1"/>
      <sheetData sheetId="32848" refreshError="1"/>
      <sheetData sheetId="32849">
        <row r="9">
          <cell r="A9" t="str">
            <v>A</v>
          </cell>
        </row>
      </sheetData>
      <sheetData sheetId="32850">
        <row r="9">
          <cell r="A9" t="str">
            <v>A</v>
          </cell>
        </row>
      </sheetData>
      <sheetData sheetId="32851"/>
      <sheetData sheetId="32852"/>
      <sheetData sheetId="32853">
        <row r="9">
          <cell r="A9" t="str">
            <v>A</v>
          </cell>
        </row>
      </sheetData>
      <sheetData sheetId="32854">
        <row r="9">
          <cell r="A9" t="str">
            <v>A</v>
          </cell>
        </row>
      </sheetData>
      <sheetData sheetId="32855">
        <row r="9">
          <cell r="A9" t="str">
            <v>A</v>
          </cell>
        </row>
      </sheetData>
      <sheetData sheetId="32856">
        <row r="9">
          <cell r="A9" t="str">
            <v>A</v>
          </cell>
        </row>
      </sheetData>
      <sheetData sheetId="32857"/>
      <sheetData sheetId="32858"/>
      <sheetData sheetId="32859"/>
      <sheetData sheetId="32860"/>
      <sheetData sheetId="32861"/>
      <sheetData sheetId="32862"/>
      <sheetData sheetId="32863"/>
      <sheetData sheetId="32864"/>
      <sheetData sheetId="32865"/>
      <sheetData sheetId="32866"/>
      <sheetData sheetId="32867"/>
      <sheetData sheetId="32868"/>
      <sheetData sheetId="32869"/>
      <sheetData sheetId="32870"/>
      <sheetData sheetId="32871"/>
      <sheetData sheetId="32872"/>
      <sheetData sheetId="32873"/>
      <sheetData sheetId="32874"/>
      <sheetData sheetId="32875"/>
      <sheetData sheetId="32876"/>
      <sheetData sheetId="32877"/>
      <sheetData sheetId="32878"/>
      <sheetData sheetId="32879"/>
      <sheetData sheetId="32880"/>
      <sheetData sheetId="32881"/>
      <sheetData sheetId="32882"/>
      <sheetData sheetId="32883"/>
      <sheetData sheetId="32884"/>
      <sheetData sheetId="32885"/>
      <sheetData sheetId="32886"/>
      <sheetData sheetId="32887"/>
      <sheetData sheetId="32888"/>
      <sheetData sheetId="32889"/>
      <sheetData sheetId="32890"/>
      <sheetData sheetId="32891"/>
      <sheetData sheetId="32892"/>
      <sheetData sheetId="32893"/>
      <sheetData sheetId="32894"/>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sheetData sheetId="32914">
        <row r="9">
          <cell r="A9" t="str">
            <v>A</v>
          </cell>
        </row>
      </sheetData>
      <sheetData sheetId="32915"/>
      <sheetData sheetId="32916">
        <row r="9">
          <cell r="A9" t="str">
            <v>A</v>
          </cell>
        </row>
      </sheetData>
      <sheetData sheetId="32917"/>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row r="9">
          <cell r="A9" t="str">
            <v>A</v>
          </cell>
        </row>
      </sheetData>
      <sheetData sheetId="32930"/>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sheetData sheetId="32949"/>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sheetData sheetId="33024">
        <row r="9">
          <cell r="A9" t="str">
            <v>A</v>
          </cell>
        </row>
      </sheetData>
      <sheetData sheetId="33025">
        <row r="9">
          <cell r="A9" t="str">
            <v>A</v>
          </cell>
        </row>
      </sheetData>
      <sheetData sheetId="33026">
        <row r="9">
          <cell r="A9" t="str">
            <v>A</v>
          </cell>
        </row>
      </sheetData>
      <sheetData sheetId="33027"/>
      <sheetData sheetId="33028"/>
      <sheetData sheetId="33029"/>
      <sheetData sheetId="33030"/>
      <sheetData sheetId="33031"/>
      <sheetData sheetId="33032"/>
      <sheetData sheetId="33033"/>
      <sheetData sheetId="33034"/>
      <sheetData sheetId="33035"/>
      <sheetData sheetId="33036"/>
      <sheetData sheetId="33037"/>
      <sheetData sheetId="33038"/>
      <sheetData sheetId="33039"/>
      <sheetData sheetId="33040"/>
      <sheetData sheetId="33041"/>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sheetData sheetId="33048">
        <row r="9">
          <cell r="A9" t="str">
            <v>A</v>
          </cell>
        </row>
      </sheetData>
      <sheetData sheetId="33049"/>
      <sheetData sheetId="33050"/>
      <sheetData sheetId="33051"/>
      <sheetData sheetId="33052"/>
      <sheetData sheetId="33053"/>
      <sheetData sheetId="33054"/>
      <sheetData sheetId="33055"/>
      <sheetData sheetId="33056"/>
      <sheetData sheetId="33057"/>
      <sheetData sheetId="33058"/>
      <sheetData sheetId="33059"/>
      <sheetData sheetId="33060"/>
      <sheetData sheetId="33061"/>
      <sheetData sheetId="33062"/>
      <sheetData sheetId="33063"/>
      <sheetData sheetId="33064"/>
      <sheetData sheetId="33065"/>
      <sheetData sheetId="33066"/>
      <sheetData sheetId="33067"/>
      <sheetData sheetId="33068"/>
      <sheetData sheetId="33069"/>
      <sheetData sheetId="33070"/>
      <sheetData sheetId="33071"/>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row r="9">
          <cell r="A9" t="str">
            <v>A</v>
          </cell>
        </row>
      </sheetData>
      <sheetData sheetId="33143"/>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sheetData sheetId="33162"/>
      <sheetData sheetId="33163"/>
      <sheetData sheetId="33164"/>
      <sheetData sheetId="33165"/>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sheetData sheetId="33201"/>
      <sheetData sheetId="33202"/>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row r="9">
          <cell r="A9" t="str">
            <v>A</v>
          </cell>
        </row>
      </sheetData>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sheetData sheetId="33399"/>
      <sheetData sheetId="33400"/>
      <sheetData sheetId="33401"/>
      <sheetData sheetId="33402"/>
      <sheetData sheetId="33403"/>
      <sheetData sheetId="33404"/>
      <sheetData sheetId="33405"/>
      <sheetData sheetId="33406"/>
      <sheetData sheetId="33407"/>
      <sheetData sheetId="33408"/>
      <sheetData sheetId="33409"/>
      <sheetData sheetId="33410"/>
      <sheetData sheetId="33411"/>
      <sheetData sheetId="33412"/>
      <sheetData sheetId="33413"/>
      <sheetData sheetId="33414"/>
      <sheetData sheetId="33415"/>
      <sheetData sheetId="33416"/>
      <sheetData sheetId="33417"/>
      <sheetData sheetId="33418"/>
      <sheetData sheetId="33419"/>
      <sheetData sheetId="33420">
        <row r="9">
          <cell r="A9" t="str">
            <v>A</v>
          </cell>
        </row>
      </sheetData>
      <sheetData sheetId="33421">
        <row r="9">
          <cell r="A9" t="str">
            <v>A</v>
          </cell>
        </row>
      </sheetData>
      <sheetData sheetId="33422"/>
      <sheetData sheetId="33423"/>
      <sheetData sheetId="33424"/>
      <sheetData sheetId="33425"/>
      <sheetData sheetId="33426"/>
      <sheetData sheetId="33427"/>
      <sheetData sheetId="33428"/>
      <sheetData sheetId="33429"/>
      <sheetData sheetId="33430"/>
      <sheetData sheetId="33431"/>
      <sheetData sheetId="33432"/>
      <sheetData sheetId="33433"/>
      <sheetData sheetId="33434"/>
      <sheetData sheetId="33435"/>
      <sheetData sheetId="33436"/>
      <sheetData sheetId="33437"/>
      <sheetData sheetId="33438"/>
      <sheetData sheetId="33439" refreshError="1"/>
      <sheetData sheetId="33440" refreshError="1"/>
      <sheetData sheetId="33441" refreshError="1"/>
      <sheetData sheetId="33442" refreshError="1"/>
      <sheetData sheetId="33443" refreshError="1"/>
      <sheetData sheetId="33444"/>
      <sheetData sheetId="33445"/>
      <sheetData sheetId="33446"/>
      <sheetData sheetId="33447"/>
      <sheetData sheetId="33448"/>
      <sheetData sheetId="33449"/>
      <sheetData sheetId="33450"/>
      <sheetData sheetId="33451"/>
      <sheetData sheetId="33452"/>
      <sheetData sheetId="33453"/>
      <sheetData sheetId="33454"/>
      <sheetData sheetId="33455"/>
      <sheetData sheetId="33456"/>
      <sheetData sheetId="33457"/>
      <sheetData sheetId="33458"/>
      <sheetData sheetId="33459"/>
      <sheetData sheetId="33460"/>
      <sheetData sheetId="33461"/>
      <sheetData sheetId="33462"/>
      <sheetData sheetId="33463"/>
      <sheetData sheetId="33464"/>
      <sheetData sheetId="33465"/>
      <sheetData sheetId="33466"/>
      <sheetData sheetId="33467"/>
      <sheetData sheetId="33468"/>
      <sheetData sheetId="33469"/>
      <sheetData sheetId="33470"/>
      <sheetData sheetId="33471"/>
      <sheetData sheetId="33472"/>
      <sheetData sheetId="33473"/>
      <sheetData sheetId="33474"/>
      <sheetData sheetId="33475"/>
      <sheetData sheetId="33476"/>
      <sheetData sheetId="33477"/>
      <sheetData sheetId="33478"/>
      <sheetData sheetId="33479"/>
      <sheetData sheetId="33480"/>
      <sheetData sheetId="33481"/>
      <sheetData sheetId="33482"/>
      <sheetData sheetId="33483"/>
      <sheetData sheetId="33484"/>
      <sheetData sheetId="33485"/>
      <sheetData sheetId="33486"/>
      <sheetData sheetId="33487"/>
      <sheetData sheetId="33488"/>
      <sheetData sheetId="33489"/>
      <sheetData sheetId="33490"/>
      <sheetData sheetId="33491"/>
      <sheetData sheetId="33492"/>
      <sheetData sheetId="33493"/>
      <sheetData sheetId="33494"/>
      <sheetData sheetId="33495"/>
      <sheetData sheetId="33496"/>
      <sheetData sheetId="33497"/>
      <sheetData sheetId="33498"/>
      <sheetData sheetId="33499"/>
      <sheetData sheetId="33500"/>
      <sheetData sheetId="33501"/>
      <sheetData sheetId="33502"/>
      <sheetData sheetId="33503"/>
      <sheetData sheetId="33504"/>
      <sheetData sheetId="33505"/>
      <sheetData sheetId="33506"/>
      <sheetData sheetId="33507"/>
      <sheetData sheetId="33508"/>
      <sheetData sheetId="33509"/>
      <sheetData sheetId="33510"/>
      <sheetData sheetId="33511"/>
      <sheetData sheetId="33512"/>
      <sheetData sheetId="33513"/>
      <sheetData sheetId="33514"/>
      <sheetData sheetId="33515"/>
      <sheetData sheetId="33516"/>
      <sheetData sheetId="33517"/>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efreshError="1"/>
      <sheetData sheetId="33547" refreshError="1"/>
      <sheetData sheetId="33548" refreshError="1"/>
      <sheetData sheetId="33549" refreshError="1"/>
      <sheetData sheetId="33550" refreshError="1"/>
      <sheetData sheetId="33551" refreshError="1"/>
      <sheetData sheetId="33552" refreshError="1"/>
      <sheetData sheetId="33553" refreshError="1"/>
      <sheetData sheetId="33554" refreshError="1"/>
      <sheetData sheetId="33555" refreshError="1"/>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refreshError="1"/>
      <sheetData sheetId="33581" refreshError="1"/>
      <sheetData sheetId="33582" refreshError="1"/>
      <sheetData sheetId="33583" refreshError="1"/>
      <sheetData sheetId="33584" refreshError="1"/>
      <sheetData sheetId="33585" refreshError="1"/>
      <sheetData sheetId="33586" refreshError="1"/>
      <sheetData sheetId="33587" refreshError="1"/>
      <sheetData sheetId="33588" refreshError="1"/>
      <sheetData sheetId="33589" refreshError="1"/>
      <sheetData sheetId="33590" refreshError="1"/>
      <sheetData sheetId="33591"/>
      <sheetData sheetId="33592"/>
      <sheetData sheetId="33593"/>
      <sheetData sheetId="33594"/>
      <sheetData sheetId="33595"/>
      <sheetData sheetId="33596"/>
      <sheetData sheetId="33597"/>
      <sheetData sheetId="33598"/>
      <sheetData sheetId="33599"/>
      <sheetData sheetId="33600"/>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sheetData sheetId="33641"/>
      <sheetData sheetId="33642"/>
      <sheetData sheetId="33643"/>
      <sheetData sheetId="33644"/>
      <sheetData sheetId="33645"/>
      <sheetData sheetId="33646"/>
      <sheetData sheetId="33647" refreshError="1"/>
      <sheetData sheetId="33648" refreshError="1"/>
      <sheetData sheetId="33649"/>
      <sheetData sheetId="33650"/>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sheetData sheetId="33714" refreshError="1"/>
      <sheetData sheetId="33715" refreshError="1"/>
      <sheetData sheetId="33716"/>
      <sheetData sheetId="33717" refreshError="1"/>
      <sheetData sheetId="33718" refreshError="1"/>
      <sheetData sheetId="33719" refreshError="1"/>
      <sheetData sheetId="33720"/>
      <sheetData sheetId="33721" refreshError="1"/>
      <sheetData sheetId="33722"/>
      <sheetData sheetId="33723"/>
      <sheetData sheetId="33724"/>
      <sheetData sheetId="33725" refreshError="1"/>
      <sheetData sheetId="33726" refreshError="1"/>
      <sheetData sheetId="33727" refreshError="1"/>
      <sheetData sheetId="33728" refreshError="1"/>
      <sheetData sheetId="33729" refreshError="1"/>
      <sheetData sheetId="33730" refreshError="1"/>
      <sheetData sheetId="33731"/>
      <sheetData sheetId="33732"/>
      <sheetData sheetId="33733"/>
      <sheetData sheetId="33734"/>
      <sheetData sheetId="33735"/>
      <sheetData sheetId="33736"/>
      <sheetData sheetId="33737"/>
      <sheetData sheetId="33738"/>
      <sheetData sheetId="33739"/>
      <sheetData sheetId="33740"/>
      <sheetData sheetId="33741"/>
      <sheetData sheetId="33742"/>
      <sheetData sheetId="33743"/>
      <sheetData sheetId="33744"/>
      <sheetData sheetId="33745"/>
      <sheetData sheetId="33746"/>
      <sheetData sheetId="33747"/>
      <sheetData sheetId="33748"/>
      <sheetData sheetId="33749"/>
      <sheetData sheetId="33750"/>
      <sheetData sheetId="33751"/>
      <sheetData sheetId="33752"/>
      <sheetData sheetId="33753"/>
      <sheetData sheetId="33754"/>
      <sheetData sheetId="33755"/>
      <sheetData sheetId="33756"/>
      <sheetData sheetId="33757"/>
      <sheetData sheetId="33758"/>
      <sheetData sheetId="33759"/>
      <sheetData sheetId="33760"/>
      <sheetData sheetId="33761"/>
      <sheetData sheetId="33762"/>
      <sheetData sheetId="33763"/>
      <sheetData sheetId="33764"/>
      <sheetData sheetId="33765"/>
      <sheetData sheetId="33766"/>
      <sheetData sheetId="33767"/>
      <sheetData sheetId="33768"/>
      <sheetData sheetId="33769"/>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sheetData sheetId="33858"/>
      <sheetData sheetId="33859"/>
      <sheetData sheetId="33860"/>
      <sheetData sheetId="33861"/>
      <sheetData sheetId="33862"/>
      <sheetData sheetId="33863"/>
      <sheetData sheetId="33864"/>
      <sheetData sheetId="33865"/>
      <sheetData sheetId="33866"/>
      <sheetData sheetId="33867"/>
      <sheetData sheetId="33868"/>
      <sheetData sheetId="33869"/>
      <sheetData sheetId="33870"/>
      <sheetData sheetId="33871"/>
      <sheetData sheetId="33872"/>
      <sheetData sheetId="33873"/>
      <sheetData sheetId="33874"/>
      <sheetData sheetId="33875"/>
      <sheetData sheetId="33876"/>
      <sheetData sheetId="33877"/>
      <sheetData sheetId="33878"/>
      <sheetData sheetId="33879"/>
      <sheetData sheetId="33880"/>
      <sheetData sheetId="33881"/>
      <sheetData sheetId="33882"/>
      <sheetData sheetId="33883"/>
      <sheetData sheetId="33884"/>
      <sheetData sheetId="33885"/>
      <sheetData sheetId="33886"/>
      <sheetData sheetId="33887"/>
      <sheetData sheetId="33888"/>
      <sheetData sheetId="33889"/>
      <sheetData sheetId="33890"/>
      <sheetData sheetId="33891"/>
      <sheetData sheetId="33892"/>
      <sheetData sheetId="33893"/>
      <sheetData sheetId="33894"/>
      <sheetData sheetId="33895"/>
      <sheetData sheetId="33896"/>
      <sheetData sheetId="33897"/>
      <sheetData sheetId="33898"/>
      <sheetData sheetId="33899"/>
      <sheetData sheetId="33900"/>
      <sheetData sheetId="33901"/>
      <sheetData sheetId="33902"/>
      <sheetData sheetId="33903"/>
      <sheetData sheetId="33904"/>
      <sheetData sheetId="33905"/>
      <sheetData sheetId="33906"/>
      <sheetData sheetId="33907"/>
      <sheetData sheetId="33908"/>
      <sheetData sheetId="33909"/>
      <sheetData sheetId="33910"/>
      <sheetData sheetId="33911"/>
      <sheetData sheetId="33912"/>
      <sheetData sheetId="33913"/>
      <sheetData sheetId="33914"/>
      <sheetData sheetId="33915"/>
      <sheetData sheetId="33916"/>
      <sheetData sheetId="33917"/>
      <sheetData sheetId="33918"/>
      <sheetData sheetId="33919"/>
      <sheetData sheetId="33920"/>
      <sheetData sheetId="33921"/>
      <sheetData sheetId="33922"/>
      <sheetData sheetId="33923"/>
      <sheetData sheetId="33924"/>
      <sheetData sheetId="33925"/>
      <sheetData sheetId="33926"/>
      <sheetData sheetId="33927"/>
      <sheetData sheetId="33928"/>
      <sheetData sheetId="33929"/>
      <sheetData sheetId="33930"/>
      <sheetData sheetId="33931"/>
      <sheetData sheetId="33932"/>
      <sheetData sheetId="33933"/>
      <sheetData sheetId="33934"/>
      <sheetData sheetId="33935"/>
      <sheetData sheetId="33936"/>
      <sheetData sheetId="33937"/>
      <sheetData sheetId="33938"/>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sheetData sheetId="34039"/>
      <sheetData sheetId="34040"/>
      <sheetData sheetId="34041"/>
      <sheetData sheetId="34042"/>
      <sheetData sheetId="34043"/>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ow r="9">
          <cell r="A9" t="str">
            <v>A</v>
          </cell>
        </row>
      </sheetData>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ow r="9">
          <cell r="A9" t="str">
            <v>A</v>
          </cell>
        </row>
      </sheetData>
      <sheetData sheetId="34173">
        <row r="9">
          <cell r="A9" t="str">
            <v>A</v>
          </cell>
        </row>
      </sheetData>
      <sheetData sheetId="34174">
        <row r="9">
          <cell r="A9" t="str">
            <v>A</v>
          </cell>
        </row>
      </sheetData>
      <sheetData sheetId="34175" refreshError="1"/>
      <sheetData sheetId="34176" refreshError="1"/>
      <sheetData sheetId="34177"/>
      <sheetData sheetId="34178" refreshError="1"/>
      <sheetData sheetId="34179" refreshError="1"/>
      <sheetData sheetId="34180" refreshError="1"/>
      <sheetData sheetId="34181"/>
      <sheetData sheetId="34182" refreshError="1"/>
      <sheetData sheetId="34183" refreshError="1"/>
      <sheetData sheetId="34184"/>
      <sheetData sheetId="34185"/>
      <sheetData sheetId="34186"/>
      <sheetData sheetId="34187"/>
      <sheetData sheetId="34188"/>
      <sheetData sheetId="34189"/>
      <sheetData sheetId="34190"/>
      <sheetData sheetId="34191"/>
      <sheetData sheetId="34192"/>
      <sheetData sheetId="34193"/>
      <sheetData sheetId="34194"/>
      <sheetData sheetId="34195"/>
      <sheetData sheetId="34196"/>
      <sheetData sheetId="34197"/>
      <sheetData sheetId="34198"/>
      <sheetData sheetId="34199"/>
      <sheetData sheetId="34200"/>
      <sheetData sheetId="34201"/>
      <sheetData sheetId="34202"/>
      <sheetData sheetId="34203"/>
      <sheetData sheetId="34204"/>
      <sheetData sheetId="34205" refreshError="1"/>
      <sheetData sheetId="34206" refreshError="1"/>
      <sheetData sheetId="34207"/>
      <sheetData sheetId="34208"/>
      <sheetData sheetId="34209"/>
      <sheetData sheetId="34210"/>
      <sheetData sheetId="34211"/>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row r="9">
          <cell r="A9" t="str">
            <v>A</v>
          </cell>
        </row>
      </sheetData>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sheetData sheetId="34286"/>
      <sheetData sheetId="34287"/>
      <sheetData sheetId="34288"/>
      <sheetData sheetId="34289"/>
      <sheetData sheetId="34290"/>
      <sheetData sheetId="34291"/>
      <sheetData sheetId="34292"/>
      <sheetData sheetId="34293"/>
      <sheetData sheetId="34294"/>
      <sheetData sheetId="34295" refreshError="1"/>
      <sheetData sheetId="34296" refreshError="1"/>
      <sheetData sheetId="34297" refreshError="1"/>
      <sheetData sheetId="34298" refreshError="1"/>
      <sheetData sheetId="34299" refreshError="1"/>
      <sheetData sheetId="34300"/>
      <sheetData sheetId="34301"/>
      <sheetData sheetId="34302" refreshError="1"/>
      <sheetData sheetId="34303" refreshError="1"/>
      <sheetData sheetId="34304"/>
      <sheetData sheetId="34305"/>
      <sheetData sheetId="34306"/>
      <sheetData sheetId="34307"/>
      <sheetData sheetId="34308"/>
      <sheetData sheetId="34309"/>
      <sheetData sheetId="34310"/>
      <sheetData sheetId="34311"/>
      <sheetData sheetId="34312"/>
      <sheetData sheetId="34313"/>
      <sheetData sheetId="34314"/>
      <sheetData sheetId="34315"/>
      <sheetData sheetId="34316"/>
      <sheetData sheetId="34317"/>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refreshError="1"/>
      <sheetData sheetId="34346" refreshError="1"/>
      <sheetData sheetId="34347" refreshError="1"/>
      <sheetData sheetId="34348" refreshError="1"/>
      <sheetData sheetId="34349" refreshError="1"/>
      <sheetData sheetId="34350" refreshError="1"/>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sheetData sheetId="34394"/>
      <sheetData sheetId="34395"/>
      <sheetData sheetId="34396"/>
      <sheetData sheetId="34397"/>
      <sheetData sheetId="34398"/>
      <sheetData sheetId="34399"/>
      <sheetData sheetId="34400" refreshError="1"/>
      <sheetData sheetId="34401"/>
      <sheetData sheetId="34402"/>
      <sheetData sheetId="34403"/>
      <sheetData sheetId="34404"/>
      <sheetData sheetId="34405"/>
      <sheetData sheetId="34406"/>
      <sheetData sheetId="34407"/>
      <sheetData sheetId="34408"/>
      <sheetData sheetId="34409"/>
      <sheetData sheetId="34410"/>
      <sheetData sheetId="34411" refreshError="1"/>
      <sheetData sheetId="34412" refreshError="1"/>
      <sheetData sheetId="34413"/>
      <sheetData sheetId="34414"/>
      <sheetData sheetId="34415"/>
      <sheetData sheetId="34416" refreshError="1"/>
      <sheetData sheetId="34417"/>
      <sheetData sheetId="34418"/>
      <sheetData sheetId="34419"/>
      <sheetData sheetId="34420"/>
      <sheetData sheetId="34421"/>
      <sheetData sheetId="34422"/>
      <sheetData sheetId="34423"/>
      <sheetData sheetId="34424"/>
      <sheetData sheetId="34425"/>
      <sheetData sheetId="34426"/>
      <sheetData sheetId="34427"/>
      <sheetData sheetId="34428"/>
      <sheetData sheetId="34429"/>
      <sheetData sheetId="34430"/>
      <sheetData sheetId="34431"/>
      <sheetData sheetId="34432"/>
      <sheetData sheetId="34433"/>
      <sheetData sheetId="34434"/>
      <sheetData sheetId="34435"/>
      <sheetData sheetId="34436"/>
      <sheetData sheetId="34437"/>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efreshError="1"/>
      <sheetData sheetId="34467" refreshError="1"/>
      <sheetData sheetId="34468" refreshError="1"/>
      <sheetData sheetId="34469" refreshError="1"/>
      <sheetData sheetId="34470" refreshError="1"/>
      <sheetData sheetId="34471" refreshError="1"/>
      <sheetData sheetId="34472" refreshError="1"/>
      <sheetData sheetId="34473" refreshError="1"/>
      <sheetData sheetId="34474" refreshError="1"/>
      <sheetData sheetId="34475" refreshError="1"/>
      <sheetData sheetId="34476" refreshError="1"/>
      <sheetData sheetId="34477" refreshError="1"/>
      <sheetData sheetId="34478" refreshError="1"/>
      <sheetData sheetId="34479" refreshError="1"/>
      <sheetData sheetId="34480" refreshError="1"/>
      <sheetData sheetId="34481" refreshError="1"/>
      <sheetData sheetId="34482" refreshError="1"/>
      <sheetData sheetId="34483" refreshError="1"/>
      <sheetData sheetId="34484" refreshError="1"/>
      <sheetData sheetId="34485" refreshError="1"/>
      <sheetData sheetId="34486" refreshError="1"/>
      <sheetData sheetId="34487" refreshError="1"/>
      <sheetData sheetId="34488" refreshError="1"/>
      <sheetData sheetId="34489" refreshError="1"/>
      <sheetData sheetId="34490" refreshError="1"/>
      <sheetData sheetId="34491" refreshError="1"/>
      <sheetData sheetId="34492" refreshError="1"/>
      <sheetData sheetId="34493" refreshError="1"/>
      <sheetData sheetId="34494" refreshError="1"/>
      <sheetData sheetId="34495" refreshError="1"/>
      <sheetData sheetId="34496" refreshError="1"/>
      <sheetData sheetId="34497" refreshError="1"/>
      <sheetData sheetId="34498" refreshError="1"/>
      <sheetData sheetId="34499" refreshError="1"/>
      <sheetData sheetId="34500" refreshError="1"/>
      <sheetData sheetId="34501" refreshError="1"/>
      <sheetData sheetId="34502" refreshError="1"/>
      <sheetData sheetId="34503" refreshError="1"/>
      <sheetData sheetId="34504" refreshError="1"/>
      <sheetData sheetId="34505" refreshError="1"/>
      <sheetData sheetId="34506" refreshError="1"/>
      <sheetData sheetId="34507" refreshError="1"/>
      <sheetData sheetId="34508" refreshError="1"/>
      <sheetData sheetId="34509" refreshError="1"/>
      <sheetData sheetId="34510" refreshError="1"/>
      <sheetData sheetId="34511" refreshError="1"/>
      <sheetData sheetId="34512"/>
      <sheetData sheetId="34513"/>
      <sheetData sheetId="34514"/>
      <sheetData sheetId="34515"/>
      <sheetData sheetId="34516"/>
      <sheetData sheetId="34517"/>
      <sheetData sheetId="34518"/>
      <sheetData sheetId="34519"/>
      <sheetData sheetId="34520"/>
      <sheetData sheetId="34521"/>
      <sheetData sheetId="34522"/>
      <sheetData sheetId="34523">
        <row r="9">
          <cell r="A9" t="str">
            <v>A</v>
          </cell>
        </row>
      </sheetData>
      <sheetData sheetId="34524">
        <row r="9">
          <cell r="A9" t="str">
            <v>A</v>
          </cell>
        </row>
      </sheetData>
      <sheetData sheetId="34525" refreshError="1"/>
      <sheetData sheetId="34526" refreshError="1"/>
      <sheetData sheetId="34527" refreshError="1"/>
      <sheetData sheetId="34528" refreshError="1"/>
      <sheetData sheetId="34529" refreshError="1"/>
      <sheetData sheetId="34530" refreshError="1"/>
      <sheetData sheetId="34531" refreshError="1"/>
      <sheetData sheetId="34532" refreshError="1"/>
      <sheetData sheetId="34533" refreshError="1"/>
      <sheetData sheetId="34534" refreshError="1"/>
      <sheetData sheetId="34535" refreshError="1"/>
      <sheetData sheetId="34536" refreshError="1"/>
      <sheetData sheetId="34537" refreshError="1"/>
      <sheetData sheetId="34538" refreshError="1"/>
      <sheetData sheetId="34539" refreshError="1"/>
      <sheetData sheetId="34540" refreshError="1"/>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refreshError="1"/>
      <sheetData sheetId="34562" refreshError="1"/>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sheetData sheetId="34609"/>
      <sheetData sheetId="34610"/>
      <sheetData sheetId="34611"/>
      <sheetData sheetId="34612"/>
      <sheetData sheetId="34613" refreshError="1"/>
      <sheetData sheetId="34614"/>
      <sheetData sheetId="34615"/>
      <sheetData sheetId="34616"/>
      <sheetData sheetId="34617"/>
      <sheetData sheetId="34618" refreshError="1"/>
      <sheetData sheetId="34619" refreshError="1"/>
      <sheetData sheetId="34620" refreshError="1"/>
      <sheetData sheetId="34621" refreshError="1"/>
      <sheetData sheetId="34622" refreshError="1"/>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sheetData sheetId="34660"/>
      <sheetData sheetId="34661"/>
      <sheetData sheetId="34662"/>
      <sheetData sheetId="34663"/>
      <sheetData sheetId="34664"/>
      <sheetData sheetId="34665"/>
      <sheetData sheetId="34666"/>
      <sheetData sheetId="34667"/>
      <sheetData sheetId="34668"/>
      <sheetData sheetId="34669"/>
      <sheetData sheetId="34670"/>
      <sheetData sheetId="34671" refreshError="1"/>
      <sheetData sheetId="34672" refreshError="1"/>
      <sheetData sheetId="34673"/>
      <sheetData sheetId="34674"/>
      <sheetData sheetId="34675"/>
      <sheetData sheetId="34676"/>
      <sheetData sheetId="34677"/>
      <sheetData sheetId="34678"/>
      <sheetData sheetId="34679"/>
      <sheetData sheetId="34680"/>
      <sheetData sheetId="34681"/>
      <sheetData sheetId="34682"/>
      <sheetData sheetId="34683"/>
      <sheetData sheetId="34684"/>
      <sheetData sheetId="34685"/>
      <sheetData sheetId="34686"/>
      <sheetData sheetId="34687"/>
      <sheetData sheetId="34688"/>
      <sheetData sheetId="34689"/>
      <sheetData sheetId="34690"/>
      <sheetData sheetId="34691"/>
      <sheetData sheetId="34692"/>
      <sheetData sheetId="34693"/>
      <sheetData sheetId="34694"/>
      <sheetData sheetId="34695"/>
      <sheetData sheetId="34696"/>
      <sheetData sheetId="34697"/>
      <sheetData sheetId="34698"/>
      <sheetData sheetId="34699"/>
      <sheetData sheetId="34700"/>
      <sheetData sheetId="34701"/>
      <sheetData sheetId="34702"/>
      <sheetData sheetId="34703" refreshError="1"/>
      <sheetData sheetId="34704"/>
      <sheetData sheetId="34705"/>
      <sheetData sheetId="34706"/>
      <sheetData sheetId="34707"/>
      <sheetData sheetId="34708"/>
      <sheetData sheetId="34709"/>
      <sheetData sheetId="34710"/>
      <sheetData sheetId="34711"/>
      <sheetData sheetId="34712"/>
      <sheetData sheetId="34713"/>
      <sheetData sheetId="34714"/>
      <sheetData sheetId="34715"/>
      <sheetData sheetId="34716"/>
      <sheetData sheetId="34717"/>
      <sheetData sheetId="34718"/>
      <sheetData sheetId="34719"/>
      <sheetData sheetId="34720"/>
      <sheetData sheetId="34721"/>
      <sheetData sheetId="34722"/>
      <sheetData sheetId="34723"/>
      <sheetData sheetId="34724"/>
      <sheetData sheetId="34725"/>
      <sheetData sheetId="34726"/>
      <sheetData sheetId="34727"/>
      <sheetData sheetId="34728"/>
      <sheetData sheetId="34729"/>
      <sheetData sheetId="34730"/>
      <sheetData sheetId="34731"/>
      <sheetData sheetId="34732"/>
      <sheetData sheetId="34733"/>
      <sheetData sheetId="34734"/>
      <sheetData sheetId="34735"/>
      <sheetData sheetId="34736"/>
      <sheetData sheetId="34737"/>
      <sheetData sheetId="34738"/>
      <sheetData sheetId="34739"/>
      <sheetData sheetId="34740"/>
      <sheetData sheetId="34741"/>
      <sheetData sheetId="34742"/>
      <sheetData sheetId="34743"/>
      <sheetData sheetId="34744"/>
      <sheetData sheetId="34745"/>
      <sheetData sheetId="34746"/>
      <sheetData sheetId="34747"/>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sheetData sheetId="34761"/>
      <sheetData sheetId="34762"/>
      <sheetData sheetId="34763"/>
      <sheetData sheetId="34764"/>
      <sheetData sheetId="34765"/>
      <sheetData sheetId="34766"/>
      <sheetData sheetId="34767"/>
      <sheetData sheetId="34768"/>
      <sheetData sheetId="34769"/>
      <sheetData sheetId="34770"/>
      <sheetData sheetId="34771"/>
      <sheetData sheetId="34772"/>
      <sheetData sheetId="34773"/>
      <sheetData sheetId="34774"/>
      <sheetData sheetId="34775"/>
      <sheetData sheetId="34776"/>
      <sheetData sheetId="34777"/>
      <sheetData sheetId="34778"/>
      <sheetData sheetId="34779"/>
      <sheetData sheetId="34780"/>
      <sheetData sheetId="34781"/>
      <sheetData sheetId="34782"/>
      <sheetData sheetId="34783" refreshError="1"/>
      <sheetData sheetId="34784"/>
      <sheetData sheetId="34785"/>
      <sheetData sheetId="34786"/>
      <sheetData sheetId="34787"/>
      <sheetData sheetId="34788"/>
      <sheetData sheetId="34789"/>
      <sheetData sheetId="34790"/>
      <sheetData sheetId="34791"/>
      <sheetData sheetId="34792" refreshError="1"/>
      <sheetData sheetId="34793" refreshError="1"/>
      <sheetData sheetId="34794" refreshError="1"/>
      <sheetData sheetId="34795" refreshError="1"/>
      <sheetData sheetId="34796" refreshError="1"/>
      <sheetData sheetId="34797"/>
      <sheetData sheetId="34798"/>
      <sheetData sheetId="34799"/>
      <sheetData sheetId="34800"/>
      <sheetData sheetId="34801"/>
      <sheetData sheetId="34802"/>
      <sheetData sheetId="34803"/>
      <sheetData sheetId="34804"/>
      <sheetData sheetId="34805"/>
      <sheetData sheetId="34806"/>
      <sheetData sheetId="34807"/>
      <sheetData sheetId="34808"/>
      <sheetData sheetId="34809"/>
      <sheetData sheetId="34810"/>
      <sheetData sheetId="34811"/>
      <sheetData sheetId="34812"/>
      <sheetData sheetId="34813"/>
      <sheetData sheetId="34814"/>
      <sheetData sheetId="34815"/>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sheetData sheetId="34861"/>
      <sheetData sheetId="34862"/>
      <sheetData sheetId="34863"/>
      <sheetData sheetId="34864"/>
      <sheetData sheetId="34865"/>
      <sheetData sheetId="34866"/>
      <sheetData sheetId="34867"/>
      <sheetData sheetId="34868"/>
      <sheetData sheetId="34869"/>
      <sheetData sheetId="34870"/>
      <sheetData sheetId="34871"/>
      <sheetData sheetId="34872"/>
      <sheetData sheetId="34873"/>
      <sheetData sheetId="34874"/>
      <sheetData sheetId="34875"/>
      <sheetData sheetId="34876"/>
      <sheetData sheetId="34877"/>
      <sheetData sheetId="34878"/>
      <sheetData sheetId="34879"/>
      <sheetData sheetId="34880"/>
      <sheetData sheetId="34881"/>
      <sheetData sheetId="34882"/>
      <sheetData sheetId="34883"/>
      <sheetData sheetId="34884"/>
      <sheetData sheetId="34885"/>
      <sheetData sheetId="34886"/>
      <sheetData sheetId="34887"/>
      <sheetData sheetId="34888"/>
      <sheetData sheetId="34889"/>
      <sheetData sheetId="34890"/>
      <sheetData sheetId="34891"/>
      <sheetData sheetId="34892"/>
      <sheetData sheetId="34893"/>
      <sheetData sheetId="34894"/>
      <sheetData sheetId="34895"/>
      <sheetData sheetId="34896" refreshError="1"/>
      <sheetData sheetId="34897"/>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refreshError="1"/>
      <sheetData sheetId="34910" refreshError="1"/>
      <sheetData sheetId="34911" refreshError="1"/>
      <sheetData sheetId="34912" refreshError="1"/>
      <sheetData sheetId="34913" refreshError="1"/>
      <sheetData sheetId="34914" refreshError="1"/>
      <sheetData sheetId="34915" refreshError="1"/>
      <sheetData sheetId="34916" refreshError="1"/>
      <sheetData sheetId="34917" refreshError="1"/>
      <sheetData sheetId="34918" refreshError="1"/>
      <sheetData sheetId="34919" refreshError="1"/>
      <sheetData sheetId="34920" refreshError="1"/>
      <sheetData sheetId="34921" refreshError="1"/>
      <sheetData sheetId="34922" refreshError="1"/>
      <sheetData sheetId="34923" refreshError="1"/>
      <sheetData sheetId="34924" refreshError="1"/>
      <sheetData sheetId="34925" refreshError="1"/>
      <sheetData sheetId="34926" refreshError="1"/>
      <sheetData sheetId="34927" refreshError="1"/>
      <sheetData sheetId="34928" refreshError="1"/>
      <sheetData sheetId="34929" refreshError="1"/>
      <sheetData sheetId="34930" refreshError="1"/>
      <sheetData sheetId="34931" refreshError="1"/>
      <sheetData sheetId="34932" refreshError="1"/>
      <sheetData sheetId="34933" refreshError="1"/>
      <sheetData sheetId="34934" refreshError="1"/>
      <sheetData sheetId="34935" refreshError="1"/>
      <sheetData sheetId="34936" refreshError="1"/>
      <sheetData sheetId="34937" refreshError="1"/>
      <sheetData sheetId="34938" refreshError="1"/>
      <sheetData sheetId="34939" refreshError="1"/>
      <sheetData sheetId="34940" refreshError="1"/>
      <sheetData sheetId="34941" refreshError="1"/>
      <sheetData sheetId="34942" refreshError="1"/>
      <sheetData sheetId="34943" refreshError="1"/>
      <sheetData sheetId="34944" refreshError="1"/>
      <sheetData sheetId="34945" refreshError="1"/>
      <sheetData sheetId="34946" refreshError="1"/>
      <sheetData sheetId="34947" refreshError="1"/>
      <sheetData sheetId="34948" refreshError="1"/>
      <sheetData sheetId="34949" refreshError="1"/>
      <sheetData sheetId="34950" refreshError="1"/>
      <sheetData sheetId="34951"/>
      <sheetData sheetId="34952" refreshError="1"/>
      <sheetData sheetId="34953" refreshError="1"/>
      <sheetData sheetId="34954" refreshError="1"/>
      <sheetData sheetId="34955" refreshError="1"/>
      <sheetData sheetId="34956" refreshError="1"/>
      <sheetData sheetId="34957" refreshError="1"/>
      <sheetData sheetId="34958" refreshError="1"/>
      <sheetData sheetId="34959" refreshError="1"/>
      <sheetData sheetId="34960" refreshError="1"/>
      <sheetData sheetId="34961" refreshError="1"/>
      <sheetData sheetId="34962" refreshError="1"/>
      <sheetData sheetId="34963" refreshError="1"/>
      <sheetData sheetId="34964" refreshError="1"/>
      <sheetData sheetId="34965" refreshError="1"/>
      <sheetData sheetId="34966" refreshError="1"/>
      <sheetData sheetId="34967" refreshError="1"/>
      <sheetData sheetId="34968" refreshError="1"/>
      <sheetData sheetId="34969" refreshError="1"/>
      <sheetData sheetId="34970" refreshError="1"/>
      <sheetData sheetId="34971" refreshError="1"/>
      <sheetData sheetId="34972" refreshError="1"/>
      <sheetData sheetId="34973" refreshError="1"/>
      <sheetData sheetId="34974" refreshError="1"/>
      <sheetData sheetId="34975" refreshError="1"/>
      <sheetData sheetId="34976" refreshError="1"/>
      <sheetData sheetId="34977" refreshError="1"/>
      <sheetData sheetId="34978" refreshError="1"/>
      <sheetData sheetId="34979" refreshError="1"/>
      <sheetData sheetId="34980" refreshError="1"/>
      <sheetData sheetId="34981" refreshError="1"/>
      <sheetData sheetId="34982" refreshError="1"/>
      <sheetData sheetId="34983" refreshError="1"/>
      <sheetData sheetId="34984" refreshError="1"/>
      <sheetData sheetId="34985" refreshError="1"/>
      <sheetData sheetId="34986" refreshError="1"/>
      <sheetData sheetId="34987" refreshError="1"/>
      <sheetData sheetId="34988" refreshError="1"/>
      <sheetData sheetId="34989" refreshError="1"/>
      <sheetData sheetId="34990" refreshError="1"/>
      <sheetData sheetId="34991" refreshError="1"/>
      <sheetData sheetId="34992" refreshError="1"/>
      <sheetData sheetId="34993" refreshError="1"/>
      <sheetData sheetId="34994" refreshError="1"/>
      <sheetData sheetId="34995" refreshError="1"/>
      <sheetData sheetId="34996" refreshError="1"/>
      <sheetData sheetId="34997" refreshError="1"/>
      <sheetData sheetId="34998" refreshError="1"/>
      <sheetData sheetId="34999" refreshError="1"/>
      <sheetData sheetId="35000" refreshError="1"/>
      <sheetData sheetId="35001" refreshError="1"/>
      <sheetData sheetId="35002" refreshError="1"/>
      <sheetData sheetId="35003" refreshError="1"/>
      <sheetData sheetId="35004" refreshError="1"/>
      <sheetData sheetId="35005" refreshError="1"/>
      <sheetData sheetId="35006" refreshError="1"/>
      <sheetData sheetId="35007" refreshError="1"/>
      <sheetData sheetId="35008" refreshError="1"/>
      <sheetData sheetId="35009" refreshError="1"/>
      <sheetData sheetId="35010" refreshError="1"/>
      <sheetData sheetId="35011" refreshError="1"/>
      <sheetData sheetId="35012" refreshError="1"/>
      <sheetData sheetId="35013" refreshError="1"/>
      <sheetData sheetId="35014" refreshError="1"/>
      <sheetData sheetId="35015" refreshError="1"/>
      <sheetData sheetId="35016" refreshError="1"/>
      <sheetData sheetId="35017" refreshError="1"/>
      <sheetData sheetId="35018" refreshError="1"/>
      <sheetData sheetId="35019" refreshError="1"/>
      <sheetData sheetId="35020" refreshError="1"/>
      <sheetData sheetId="35021" refreshError="1"/>
      <sheetData sheetId="35022" refreshError="1"/>
      <sheetData sheetId="35023" refreshError="1"/>
      <sheetData sheetId="35024" refreshError="1"/>
      <sheetData sheetId="35025" refreshError="1"/>
      <sheetData sheetId="35026" refreshError="1"/>
      <sheetData sheetId="35027" refreshError="1"/>
      <sheetData sheetId="35028" refreshError="1"/>
      <sheetData sheetId="35029" refreshError="1"/>
      <sheetData sheetId="35030" refreshError="1"/>
      <sheetData sheetId="35031" refreshError="1"/>
      <sheetData sheetId="35032" refreshError="1"/>
      <sheetData sheetId="35033" refreshError="1"/>
      <sheetData sheetId="35034" refreshError="1"/>
      <sheetData sheetId="35035"/>
      <sheetData sheetId="35036"/>
      <sheetData sheetId="35037" refreshError="1"/>
      <sheetData sheetId="35038" refreshError="1"/>
      <sheetData sheetId="35039" refreshError="1"/>
      <sheetData sheetId="35040" refreshError="1"/>
      <sheetData sheetId="35041" refreshError="1"/>
      <sheetData sheetId="35042" refreshError="1"/>
      <sheetData sheetId="35043" refreshError="1"/>
      <sheetData sheetId="35044" refreshError="1"/>
      <sheetData sheetId="35045" refreshError="1"/>
      <sheetData sheetId="35046" refreshError="1"/>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sheetData sheetId="35078"/>
      <sheetData sheetId="35079"/>
      <sheetData sheetId="35080"/>
      <sheetData sheetId="35081"/>
      <sheetData sheetId="35082"/>
      <sheetData sheetId="35083"/>
      <sheetData sheetId="35084"/>
      <sheetData sheetId="35085"/>
      <sheetData sheetId="35086"/>
      <sheetData sheetId="35087"/>
      <sheetData sheetId="35088"/>
      <sheetData sheetId="35089" refreshError="1"/>
      <sheetData sheetId="35090" refreshError="1"/>
      <sheetData sheetId="35091" refreshError="1"/>
      <sheetData sheetId="35092" refreshError="1"/>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sheetData sheetId="35115"/>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sheetData sheetId="35165"/>
      <sheetData sheetId="35166"/>
      <sheetData sheetId="35167"/>
      <sheetData sheetId="35168"/>
      <sheetData sheetId="35169"/>
      <sheetData sheetId="35170"/>
      <sheetData sheetId="35171"/>
      <sheetData sheetId="35172"/>
      <sheetData sheetId="35173"/>
      <sheetData sheetId="35174"/>
      <sheetData sheetId="35175"/>
      <sheetData sheetId="35176"/>
      <sheetData sheetId="35177"/>
      <sheetData sheetId="35178"/>
      <sheetData sheetId="35179"/>
      <sheetData sheetId="35180"/>
      <sheetData sheetId="35181"/>
      <sheetData sheetId="35182"/>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sheetData sheetId="35336"/>
      <sheetData sheetId="35337"/>
      <sheetData sheetId="35338"/>
      <sheetData sheetId="35339"/>
      <sheetData sheetId="35340"/>
      <sheetData sheetId="35341"/>
      <sheetData sheetId="35342"/>
      <sheetData sheetId="35343"/>
      <sheetData sheetId="35344"/>
      <sheetData sheetId="35345"/>
      <sheetData sheetId="35346"/>
      <sheetData sheetId="35347"/>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refreshError="1"/>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refreshError="1"/>
      <sheetData sheetId="42097" refreshError="1"/>
      <sheetData sheetId="42098" refreshError="1"/>
      <sheetData sheetId="42099" refreshError="1"/>
      <sheetData sheetId="42100" refreshError="1"/>
      <sheetData sheetId="42101" refreshError="1"/>
      <sheetData sheetId="42102" refreshError="1"/>
      <sheetData sheetId="42103" refreshError="1"/>
      <sheetData sheetId="42104" refreshError="1"/>
      <sheetData sheetId="42105" refreshError="1"/>
      <sheetData sheetId="42106" refreshError="1"/>
      <sheetData sheetId="42107" refreshError="1"/>
      <sheetData sheetId="42108" refreshError="1"/>
      <sheetData sheetId="42109" refreshError="1"/>
      <sheetData sheetId="42110" refreshError="1"/>
      <sheetData sheetId="42111" refreshError="1"/>
      <sheetData sheetId="42112" refreshError="1"/>
      <sheetData sheetId="42113" refreshError="1"/>
      <sheetData sheetId="42114" refreshError="1"/>
      <sheetData sheetId="42115" refreshError="1"/>
      <sheetData sheetId="42116" refreshError="1"/>
      <sheetData sheetId="42117" refreshError="1"/>
      <sheetData sheetId="42118" refreshError="1"/>
      <sheetData sheetId="42119" refreshError="1"/>
      <sheetData sheetId="42120" refreshError="1"/>
      <sheetData sheetId="42121" refreshError="1"/>
      <sheetData sheetId="42122" refreshError="1"/>
      <sheetData sheetId="42123" refreshError="1"/>
      <sheetData sheetId="42124" refreshError="1"/>
      <sheetData sheetId="42125" refreshError="1"/>
      <sheetData sheetId="42126" refreshError="1"/>
      <sheetData sheetId="42127" refreshError="1"/>
      <sheetData sheetId="42128" refreshError="1"/>
      <sheetData sheetId="42129" refreshError="1"/>
      <sheetData sheetId="42130" refreshError="1"/>
      <sheetData sheetId="42131" refreshError="1"/>
      <sheetData sheetId="42132" refreshError="1"/>
      <sheetData sheetId="42133" refreshError="1"/>
      <sheetData sheetId="42134" refreshError="1"/>
      <sheetData sheetId="42135" refreshError="1"/>
      <sheetData sheetId="42136" refreshError="1"/>
      <sheetData sheetId="42137" refreshError="1"/>
      <sheetData sheetId="42138" refreshError="1"/>
      <sheetData sheetId="42139" refreshError="1"/>
      <sheetData sheetId="42140" refreshError="1"/>
      <sheetData sheetId="42141" refreshError="1"/>
      <sheetData sheetId="42142" refreshError="1"/>
      <sheetData sheetId="42143" refreshError="1"/>
      <sheetData sheetId="42144" refreshError="1"/>
      <sheetData sheetId="42145" refreshError="1"/>
      <sheetData sheetId="42146" refreshError="1"/>
      <sheetData sheetId="42147" refreshError="1"/>
      <sheetData sheetId="42148" refreshError="1"/>
      <sheetData sheetId="42149" refreshError="1"/>
      <sheetData sheetId="42150" refreshError="1"/>
      <sheetData sheetId="42151" refreshError="1"/>
      <sheetData sheetId="42152" refreshError="1"/>
      <sheetData sheetId="42153" refreshError="1"/>
      <sheetData sheetId="42154" refreshError="1"/>
      <sheetData sheetId="42155" refreshError="1"/>
      <sheetData sheetId="42156" refreshError="1"/>
      <sheetData sheetId="42157" refreshError="1"/>
      <sheetData sheetId="42158" refreshError="1"/>
      <sheetData sheetId="42159" refreshError="1"/>
      <sheetData sheetId="42160" refreshError="1"/>
      <sheetData sheetId="42161" refreshError="1"/>
      <sheetData sheetId="42162" refreshError="1"/>
      <sheetData sheetId="42163" refreshError="1"/>
      <sheetData sheetId="42164" refreshError="1"/>
      <sheetData sheetId="42165" refreshError="1"/>
      <sheetData sheetId="42166" refreshError="1"/>
      <sheetData sheetId="42167" refreshError="1"/>
      <sheetData sheetId="42168" refreshError="1"/>
      <sheetData sheetId="42169" refreshError="1"/>
      <sheetData sheetId="42170" refreshError="1"/>
      <sheetData sheetId="42171" refreshError="1"/>
      <sheetData sheetId="42172" refreshError="1"/>
      <sheetData sheetId="42173" refreshError="1"/>
      <sheetData sheetId="42174" refreshError="1"/>
      <sheetData sheetId="42175" refreshError="1"/>
      <sheetData sheetId="42176" refreshError="1"/>
      <sheetData sheetId="42177" refreshError="1"/>
      <sheetData sheetId="42178" refreshError="1"/>
      <sheetData sheetId="42179" refreshError="1"/>
      <sheetData sheetId="42180" refreshError="1"/>
      <sheetData sheetId="42181" refreshError="1"/>
      <sheetData sheetId="42182" refreshError="1"/>
      <sheetData sheetId="42183" refreshError="1"/>
      <sheetData sheetId="42184" refreshError="1"/>
      <sheetData sheetId="42185" refreshError="1"/>
      <sheetData sheetId="42186" refreshError="1"/>
      <sheetData sheetId="42187" refreshError="1"/>
      <sheetData sheetId="42188" refreshError="1"/>
      <sheetData sheetId="42189" refreshError="1"/>
      <sheetData sheetId="42190" refreshError="1"/>
      <sheetData sheetId="42191" refreshError="1"/>
      <sheetData sheetId="42192" refreshError="1"/>
      <sheetData sheetId="42193" refreshError="1"/>
      <sheetData sheetId="42194" refreshError="1"/>
      <sheetData sheetId="42195" refreshError="1"/>
      <sheetData sheetId="42196" refreshError="1"/>
      <sheetData sheetId="42197" refreshError="1"/>
      <sheetData sheetId="42198" refreshError="1"/>
      <sheetData sheetId="42199" refreshError="1"/>
      <sheetData sheetId="42200" refreshError="1"/>
      <sheetData sheetId="42201" refreshError="1"/>
      <sheetData sheetId="42202" refreshError="1"/>
      <sheetData sheetId="42203" refreshError="1"/>
      <sheetData sheetId="42204" refreshError="1"/>
      <sheetData sheetId="42205" refreshError="1"/>
      <sheetData sheetId="42206" refreshError="1"/>
      <sheetData sheetId="42207" refreshError="1"/>
      <sheetData sheetId="42208" refreshError="1"/>
      <sheetData sheetId="42209" refreshError="1"/>
      <sheetData sheetId="42210" refreshError="1"/>
      <sheetData sheetId="42211" refreshError="1"/>
      <sheetData sheetId="42212" refreshError="1"/>
      <sheetData sheetId="42213" refreshError="1"/>
      <sheetData sheetId="42214" refreshError="1"/>
      <sheetData sheetId="42215" refreshError="1"/>
      <sheetData sheetId="42216" refreshError="1"/>
      <sheetData sheetId="42217" refreshError="1"/>
      <sheetData sheetId="42218" refreshError="1"/>
      <sheetData sheetId="42219" refreshError="1"/>
      <sheetData sheetId="42220" refreshError="1"/>
      <sheetData sheetId="42221" refreshError="1"/>
      <sheetData sheetId="42222" refreshError="1"/>
      <sheetData sheetId="42223" refreshError="1"/>
      <sheetData sheetId="42224" refreshError="1"/>
      <sheetData sheetId="42225" refreshError="1"/>
      <sheetData sheetId="42226" refreshError="1"/>
      <sheetData sheetId="42227" refreshError="1"/>
      <sheetData sheetId="42228" refreshError="1"/>
      <sheetData sheetId="42229" refreshError="1"/>
      <sheetData sheetId="42230" refreshError="1"/>
      <sheetData sheetId="42231" refreshError="1"/>
      <sheetData sheetId="42232" refreshError="1"/>
      <sheetData sheetId="42233" refreshError="1"/>
      <sheetData sheetId="42234" refreshError="1"/>
      <sheetData sheetId="42235" refreshError="1"/>
      <sheetData sheetId="42236" refreshError="1"/>
      <sheetData sheetId="42237" refreshError="1"/>
      <sheetData sheetId="42238" refreshError="1"/>
      <sheetData sheetId="42239" refreshError="1"/>
      <sheetData sheetId="42240" refreshError="1"/>
      <sheetData sheetId="42241" refreshError="1"/>
      <sheetData sheetId="42242" refreshError="1"/>
      <sheetData sheetId="42243" refreshError="1"/>
      <sheetData sheetId="42244" refreshError="1"/>
      <sheetData sheetId="42245" refreshError="1"/>
      <sheetData sheetId="42246" refreshError="1"/>
      <sheetData sheetId="42247" refreshError="1"/>
      <sheetData sheetId="42248" refreshError="1"/>
      <sheetData sheetId="42249" refreshError="1"/>
      <sheetData sheetId="42250" refreshError="1"/>
      <sheetData sheetId="42251" refreshError="1"/>
      <sheetData sheetId="42252" refreshError="1"/>
      <sheetData sheetId="42253" refreshError="1"/>
      <sheetData sheetId="42254" refreshError="1"/>
      <sheetData sheetId="42255" refreshError="1"/>
      <sheetData sheetId="42256" refreshError="1"/>
      <sheetData sheetId="42257" refreshError="1"/>
      <sheetData sheetId="42258" refreshError="1"/>
      <sheetData sheetId="42259" refreshError="1"/>
      <sheetData sheetId="42260" refreshError="1"/>
      <sheetData sheetId="42261" refreshError="1"/>
      <sheetData sheetId="42262" refreshError="1"/>
      <sheetData sheetId="42263" refreshError="1"/>
      <sheetData sheetId="42264" refreshError="1"/>
      <sheetData sheetId="42265" refreshError="1"/>
      <sheetData sheetId="42266" refreshError="1"/>
      <sheetData sheetId="42267" refreshError="1"/>
      <sheetData sheetId="42268" refreshError="1"/>
      <sheetData sheetId="42269" refreshError="1"/>
      <sheetData sheetId="42270" refreshError="1"/>
      <sheetData sheetId="42271" refreshError="1"/>
      <sheetData sheetId="42272" refreshError="1"/>
      <sheetData sheetId="42273" refreshError="1"/>
      <sheetData sheetId="42274" refreshError="1"/>
      <sheetData sheetId="42275" refreshError="1"/>
      <sheetData sheetId="42276" refreshError="1"/>
      <sheetData sheetId="42277" refreshError="1"/>
      <sheetData sheetId="42278" refreshError="1"/>
      <sheetData sheetId="42279" refreshError="1"/>
      <sheetData sheetId="42280" refreshError="1"/>
      <sheetData sheetId="42281" refreshError="1"/>
      <sheetData sheetId="42282" refreshError="1"/>
      <sheetData sheetId="42283" refreshError="1"/>
      <sheetData sheetId="42284" refreshError="1"/>
      <sheetData sheetId="42285" refreshError="1"/>
      <sheetData sheetId="42286" refreshError="1"/>
      <sheetData sheetId="42287" refreshError="1"/>
      <sheetData sheetId="42288" refreshError="1"/>
      <sheetData sheetId="42289" refreshError="1"/>
      <sheetData sheetId="42290" refreshError="1"/>
      <sheetData sheetId="42291" refreshError="1"/>
      <sheetData sheetId="42292" refreshError="1"/>
      <sheetData sheetId="42293" refreshError="1"/>
      <sheetData sheetId="42294" refreshError="1"/>
      <sheetData sheetId="42295" refreshError="1"/>
      <sheetData sheetId="42296" refreshError="1"/>
      <sheetData sheetId="42297" refreshError="1"/>
      <sheetData sheetId="42298" refreshError="1"/>
      <sheetData sheetId="42299" refreshError="1"/>
      <sheetData sheetId="42300" refreshError="1"/>
      <sheetData sheetId="42301" refreshError="1"/>
      <sheetData sheetId="42302" refreshError="1"/>
      <sheetData sheetId="42303" refreshError="1"/>
      <sheetData sheetId="42304" refreshError="1"/>
      <sheetData sheetId="42305" refreshError="1"/>
      <sheetData sheetId="42306" refreshError="1"/>
      <sheetData sheetId="42307" refreshError="1"/>
      <sheetData sheetId="42308" refreshError="1"/>
      <sheetData sheetId="42309" refreshError="1"/>
      <sheetData sheetId="42310" refreshError="1"/>
      <sheetData sheetId="42311" refreshError="1"/>
      <sheetData sheetId="42312" refreshError="1"/>
      <sheetData sheetId="42313" refreshError="1"/>
      <sheetData sheetId="42314" refreshError="1"/>
      <sheetData sheetId="42315"/>
      <sheetData sheetId="42316" refreshError="1"/>
      <sheetData sheetId="42317" refreshError="1"/>
      <sheetData sheetId="42318" refreshError="1"/>
      <sheetData sheetId="42319" refreshError="1"/>
      <sheetData sheetId="42320" refreshError="1"/>
      <sheetData sheetId="42321" refreshError="1"/>
      <sheetData sheetId="42322" refreshError="1"/>
      <sheetData sheetId="42323" refreshError="1"/>
      <sheetData sheetId="42324" refreshError="1"/>
      <sheetData sheetId="42325" refreshError="1"/>
      <sheetData sheetId="42326" refreshError="1"/>
      <sheetData sheetId="42327" refreshError="1"/>
      <sheetData sheetId="42328" refreshError="1"/>
      <sheetData sheetId="42329" refreshError="1"/>
      <sheetData sheetId="42330" refreshError="1"/>
      <sheetData sheetId="42331" refreshError="1"/>
      <sheetData sheetId="42332" refreshError="1"/>
      <sheetData sheetId="42333" refreshError="1"/>
      <sheetData sheetId="42334" refreshError="1"/>
      <sheetData sheetId="42335" refreshError="1"/>
      <sheetData sheetId="42336" refreshError="1"/>
      <sheetData sheetId="42337" refreshError="1"/>
      <sheetData sheetId="42338" refreshError="1"/>
      <sheetData sheetId="42339" refreshError="1"/>
      <sheetData sheetId="42340" refreshError="1"/>
      <sheetData sheetId="42341" refreshError="1"/>
      <sheetData sheetId="42342" refreshError="1"/>
      <sheetData sheetId="42343" refreshError="1"/>
      <sheetData sheetId="42344" refreshError="1"/>
      <sheetData sheetId="42345" refreshError="1"/>
      <sheetData sheetId="42346" refreshError="1"/>
      <sheetData sheetId="42347" refreshError="1"/>
      <sheetData sheetId="42348" refreshError="1"/>
      <sheetData sheetId="42349" refreshError="1"/>
      <sheetData sheetId="42350" refreshError="1"/>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sheetData sheetId="43261"/>
      <sheetData sheetId="43262"/>
      <sheetData sheetId="43263"/>
      <sheetData sheetId="43264"/>
      <sheetData sheetId="43265"/>
      <sheetData sheetId="43266"/>
      <sheetData sheetId="43267"/>
      <sheetData sheetId="43268"/>
      <sheetData sheetId="43269"/>
      <sheetData sheetId="43270"/>
      <sheetData sheetId="43271"/>
      <sheetData sheetId="43272"/>
      <sheetData sheetId="43273"/>
      <sheetData sheetId="43274"/>
      <sheetData sheetId="43275"/>
      <sheetData sheetId="43276">
        <row r="9">
          <cell r="A9" t="str">
            <v>A</v>
          </cell>
        </row>
      </sheetData>
      <sheetData sheetId="43277"/>
      <sheetData sheetId="43278"/>
      <sheetData sheetId="43279"/>
      <sheetData sheetId="4328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_TCS, NAGPUR-MANJIRI C_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________"/>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TCS, NAGPUR-MANJIRI C\PROGRESS"/>
      <sheetName val="????????"/>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refreshError="1"/>
      <sheetData sheetId="281" refreshError="1"/>
      <sheetData sheetId="282" refreshError="1"/>
      <sheetData sheetId="283"/>
      <sheetData sheetId="284"/>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ow r="8">
          <cell r="D8" t="str">
            <v>Paramaz Avedisian Building</v>
          </cell>
        </row>
      </sheetData>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efreshError="1"/>
      <sheetData sheetId="327" refreshError="1"/>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ow r="8">
          <cell r="D8" t="str">
            <v>Paramaz Avedisian Building</v>
          </cell>
        </row>
      </sheetData>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ow r="8">
          <cell r="D8" t="str">
            <v>Paramaz Avedisian Building</v>
          </cell>
        </row>
      </sheetData>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ow r="8">
          <cell r="D8" t="str">
            <v>Paramaz Avedisian Building</v>
          </cell>
        </row>
      </sheetData>
      <sheetData sheetId="513" refreshError="1"/>
      <sheetData sheetId="514" refreshError="1"/>
      <sheetData sheetId="515">
        <row r="8">
          <cell r="D8" t="str">
            <v>Paramaz Avedisian Building</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row r="8">
          <cell r="D8" t="str">
            <v>Paramaz Avedisian Building</v>
          </cell>
        </row>
      </sheetData>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Data"/>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_Level 7_"/>
      <sheetName val="Residential Tower"/>
      <sheetName val="Amenities Level _Gym_"/>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_Level_7_"/>
      <sheetName val="Residential_Tower"/>
      <sheetName val="Amenities_Level__Gym_"/>
      <sheetName val="Summary_(2)1"/>
      <sheetName val="Foundation_and_Substructure1"/>
      <sheetName val="Ground_Floor1"/>
      <sheetName val="Podium_Carpark1"/>
      <sheetName val="Amenities_Level__Level_7_1"/>
      <sheetName val="Residential_Tower1"/>
      <sheetName val="Amenities_Level__Gym_1"/>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_Level_7_2"/>
      <sheetName val="Residential_Tower2"/>
      <sheetName val="Amenities_Level__Gym_2"/>
      <sheetName val="Bill_No__52"/>
      <sheetName val="PL_Plumbing2"/>
      <sheetName val="242-3_summaryOPC1"/>
      <sheetName val="Category_12"/>
      <sheetName val="GEN_REQ1"/>
      <sheetName val="SD_and_START_UP1"/>
      <sheetName val="COST-EST LTI P5C"/>
      <sheetName val="f-pm-04-12-03B-LTI-PH5c"/>
      <sheetName val="CostSked"/>
      <sheetName val="Financing Schemes"/>
      <sheetName val="_Model A costs"/>
      <sheetName val="Model B costs"/>
      <sheetName val="Model C costs"/>
      <sheetName val="BASE EQUI"/>
      <sheetName val="Sheet1"/>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_Level_7_4"/>
      <sheetName val="Residential_Tower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_Level_7_3"/>
      <sheetName val="Residential_Tower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기성"/>
      <sheetName val="Intro"/>
      <sheetName val="Input"/>
      <sheetName val="Controls"/>
      <sheetName val="Details and Earnings Charts"/>
      <sheetName val="HVAC BoQ"/>
      <sheetName val="Data 1"/>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_Level_7_5"/>
      <sheetName val="Residential_Tower5"/>
      <sheetName val="Amenities_Level__Gym_5"/>
      <sheetName val="Bill_No__55"/>
      <sheetName val="PL_Plumbing5"/>
      <sheetName val="Category_15"/>
      <sheetName val="242-3_summaryOPC4"/>
      <sheetName val="GEN_REQ4"/>
      <sheetName val="SD_and_START_UP4"/>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Summary_(2)6"/>
      <sheetName val="Foundation_and_Substructure6"/>
      <sheetName val="Ground_Floor6"/>
      <sheetName val="Podium_Carpark6"/>
      <sheetName val="Amenities_Level__Level_7_6"/>
      <sheetName val="Residential_Tower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Amenities Level [Level 7]"/>
      <sheetName val="Amenities Level [Gym]"/>
      <sheetName val="Amenities_Level_[Level_7]"/>
      <sheetName val="Amenities_Level_[Gym]"/>
      <sheetName val="Amenities_Level_[Level_7]1"/>
      <sheetName val="Amenities_Level_[Gym]1"/>
      <sheetName val="Amenities_Level_[Level_7]2"/>
      <sheetName val="Amenities_Level_[Gym]2"/>
      <sheetName val="Amenities_Level_[Level_7]4"/>
      <sheetName val="Amenities_Level_[Gym]4"/>
      <sheetName val="Amenities_Level_[Level_7]3"/>
      <sheetName val="Amenities_Level_[Gym]3"/>
      <sheetName val="Amenities_Level_[Level_7]5"/>
      <sheetName val="Amenities_Level_[Gym]5"/>
      <sheetName val="Amenities_Level_[Level_7]6"/>
      <sheetName val="Amenities_Level_[Gym]6"/>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VIABILITY"/>
      <sheetName val="Steel"/>
      <sheetName val="CASHFLOW CODES"/>
      <sheetName val="Balance Sheet"/>
      <sheetName val="Detail Page"/>
      <sheetName val="Values"/>
      <sheetName val="Project Summary"/>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ow r="1">
          <cell r="A1" t="str">
            <v>A/1</v>
          </cell>
        </row>
      </sheetData>
      <sheetData sheetId="10" refreshError="1"/>
      <sheetData sheetId="11">
        <row r="1">
          <cell r="A1" t="str">
            <v>A/1</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efreshError="1"/>
      <sheetData sheetId="39" refreshError="1"/>
      <sheetData sheetId="40" refreshError="1"/>
      <sheetData sheetId="41" refreshError="1"/>
      <sheetData sheetId="42">
        <row r="1">
          <cell r="A1" t="str">
            <v>A/1</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ow r="1">
          <cell r="A1" t="str">
            <v>A/1</v>
          </cell>
        </row>
      </sheetData>
      <sheetData sheetId="86">
        <row r="1">
          <cell r="A1" t="str">
            <v>A/1</v>
          </cell>
        </row>
      </sheetData>
      <sheetData sheetId="87"/>
      <sheetData sheetId="88">
        <row r="1">
          <cell r="A1" t="str">
            <v>A/1</v>
          </cell>
        </row>
      </sheetData>
      <sheetData sheetId="89" refreshError="1"/>
      <sheetData sheetId="90">
        <row r="1">
          <cell r="A1" t="str">
            <v>A/1</v>
          </cell>
        </row>
      </sheetData>
      <sheetData sheetId="91" refreshError="1"/>
      <sheetData sheetId="92">
        <row r="1">
          <cell r="A1" t="str">
            <v>A/1</v>
          </cell>
        </row>
      </sheetData>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ow r="1">
          <cell r="A1" t="str">
            <v>A/1</v>
          </cell>
        </row>
      </sheetData>
      <sheetData sheetId="131">
        <row r="1">
          <cell r="A1" t="str">
            <v>A/1</v>
          </cell>
        </row>
      </sheetData>
      <sheetData sheetId="132">
        <row r="1">
          <cell r="A1" t="str">
            <v>A/1</v>
          </cell>
        </row>
      </sheetData>
      <sheetData sheetId="133">
        <row r="1">
          <cell r="A1" t="str">
            <v>A/1</v>
          </cell>
        </row>
      </sheetData>
      <sheetData sheetId="134">
        <row r="1">
          <cell r="A1" t="str">
            <v>A/1</v>
          </cell>
        </row>
      </sheetData>
      <sheetData sheetId="135">
        <row r="1">
          <cell r="A1" t="str">
            <v>A/1</v>
          </cell>
        </row>
      </sheetData>
      <sheetData sheetId="136">
        <row r="1">
          <cell r="A1" t="str">
            <v>A/1</v>
          </cell>
        </row>
      </sheetData>
      <sheetData sheetId="137">
        <row r="1">
          <cell r="A1" t="str">
            <v>A/1</v>
          </cell>
        </row>
      </sheetData>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ow r="1">
          <cell r="A1" t="str">
            <v>A/1</v>
          </cell>
        </row>
      </sheetData>
      <sheetData sheetId="252">
        <row r="1">
          <cell r="A1" t="str">
            <v>A/1</v>
          </cell>
        </row>
      </sheetData>
      <sheetData sheetId="253">
        <row r="1">
          <cell r="A1" t="str">
            <v>A/1</v>
          </cell>
        </row>
      </sheetData>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efreshError="1"/>
      <sheetData sheetId="275" refreshError="1"/>
      <sheetData sheetId="276" refreshError="1"/>
      <sheetData sheetId="277" refreshError="1"/>
      <sheetData sheetId="278" refreshError="1"/>
      <sheetData sheetId="279" refreshError="1"/>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efreshError="1"/>
      <sheetData sheetId="287" refreshError="1"/>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ow r="1">
          <cell r="A1" t="str">
            <v>A/1</v>
          </cell>
        </row>
      </sheetData>
      <sheetData sheetId="351">
        <row r="1">
          <cell r="A1" t="str">
            <v>A/1</v>
          </cell>
        </row>
      </sheetData>
      <sheetData sheetId="352">
        <row r="1">
          <cell r="A1" t="str">
            <v>A/1</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ow r="1">
          <cell r="A1" t="str">
            <v>A/1</v>
          </cell>
        </row>
      </sheetData>
      <sheetData sheetId="425">
        <row r="1">
          <cell r="A1" t="str">
            <v>A/1</v>
          </cell>
        </row>
      </sheetData>
      <sheetData sheetId="426">
        <row r="1">
          <cell r="A1" t="str">
            <v>A/1</v>
          </cell>
        </row>
      </sheetData>
      <sheetData sheetId="427">
        <row r="1">
          <cell r="A1" t="str">
            <v>A/1</v>
          </cell>
        </row>
      </sheetData>
      <sheetData sheetId="428">
        <row r="1">
          <cell r="A1" t="str">
            <v>A/1</v>
          </cell>
        </row>
      </sheetData>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ow r="1">
          <cell r="A1" t="str">
            <v>A/1</v>
          </cell>
        </row>
      </sheetData>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ow r="1">
          <cell r="A1" t="str">
            <v>A/1</v>
          </cell>
        </row>
      </sheetData>
      <sheetData sheetId="493">
        <row r="1">
          <cell r="A1" t="str">
            <v>A/1</v>
          </cell>
        </row>
      </sheetData>
      <sheetData sheetId="494">
        <row r="1">
          <cell r="A1" t="str">
            <v>A/1</v>
          </cell>
        </row>
      </sheetData>
      <sheetData sheetId="495">
        <row r="1">
          <cell r="A1" t="str">
            <v>A/1</v>
          </cell>
        </row>
      </sheetData>
      <sheetData sheetId="496">
        <row r="1">
          <cell r="A1" t="str">
            <v>A/1</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ow r="1">
          <cell r="A1" t="str">
            <v>A/1</v>
          </cell>
        </row>
      </sheetData>
      <sheetData sheetId="534">
        <row r="1">
          <cell r="A1" t="str">
            <v>A/1</v>
          </cell>
        </row>
      </sheetData>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ow r="1">
          <cell r="A1" t="str">
            <v>A/1</v>
          </cell>
        </row>
      </sheetData>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sheetData sheetId="808"/>
      <sheetData sheetId="809"/>
      <sheetData sheetId="810"/>
      <sheetData sheetId="811"/>
      <sheetData sheetId="812" refreshError="1"/>
      <sheetData sheetId="813" refreshError="1"/>
      <sheetData sheetId="814" refreshError="1"/>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sheetData sheetId="828">
        <row r="1">
          <cell r="A1" t="str">
            <v>A/1</v>
          </cell>
        </row>
      </sheetData>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ow r="1">
          <cell r="A1" t="str">
            <v>A/1</v>
          </cell>
        </row>
      </sheetData>
      <sheetData sheetId="854"/>
      <sheetData sheetId="855">
        <row r="1">
          <cell r="A1" t="str">
            <v>A/1</v>
          </cell>
        </row>
      </sheetData>
      <sheetData sheetId="856">
        <row r="1">
          <cell r="A1" t="str">
            <v>A/1</v>
          </cell>
        </row>
      </sheetData>
      <sheetData sheetId="857"/>
      <sheetData sheetId="858">
        <row r="1">
          <cell r="A1" t="str">
            <v>A/1</v>
          </cell>
        </row>
      </sheetData>
      <sheetData sheetId="859"/>
      <sheetData sheetId="860"/>
      <sheetData sheetId="861">
        <row r="1">
          <cell r="A1" t="str">
            <v>A/1</v>
          </cell>
        </row>
      </sheetData>
      <sheetData sheetId="862"/>
      <sheetData sheetId="863"/>
      <sheetData sheetId="864"/>
      <sheetData sheetId="865"/>
      <sheetData sheetId="866"/>
      <sheetData sheetId="867">
        <row r="1">
          <cell r="A1" t="str">
            <v>A/1</v>
          </cell>
        </row>
      </sheetData>
      <sheetData sheetId="868"/>
      <sheetData sheetId="869"/>
      <sheetData sheetId="870">
        <row r="1">
          <cell r="A1" t="str">
            <v>A/1</v>
          </cell>
        </row>
      </sheetData>
      <sheetData sheetId="871">
        <row r="1">
          <cell r="A1" t="str">
            <v>A/1</v>
          </cell>
        </row>
      </sheetData>
      <sheetData sheetId="872"/>
      <sheetData sheetId="873"/>
      <sheetData sheetId="874">
        <row r="1">
          <cell r="A1" t="str">
            <v>A/1</v>
          </cell>
        </row>
      </sheetData>
      <sheetData sheetId="875"/>
      <sheetData sheetId="876">
        <row r="1">
          <cell r="A1" t="str">
            <v>A/1</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sheetData sheetId="939">
        <row r="1">
          <cell r="A1" t="str">
            <v>A/1</v>
          </cell>
        </row>
      </sheetData>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row r="1">
          <cell r="A1" t="str">
            <v>A/1</v>
          </cell>
        </row>
      </sheetData>
      <sheetData sheetId="963"/>
      <sheetData sheetId="964"/>
      <sheetData sheetId="965"/>
      <sheetData sheetId="966">
        <row r="1">
          <cell r="A1" t="str">
            <v>A/1</v>
          </cell>
        </row>
      </sheetData>
      <sheetData sheetId="967"/>
      <sheetData sheetId="968">
        <row r="1">
          <cell r="A1" t="str">
            <v>A/1</v>
          </cell>
        </row>
      </sheetData>
      <sheetData sheetId="969"/>
      <sheetData sheetId="970"/>
      <sheetData sheetId="971">
        <row r="1">
          <cell r="A1" t="str">
            <v>A/1</v>
          </cell>
        </row>
      </sheetData>
      <sheetData sheetId="972">
        <row r="1">
          <cell r="A1" t="str">
            <v>A/1</v>
          </cell>
        </row>
      </sheetData>
      <sheetData sheetId="973">
        <row r="1">
          <cell r="A1" t="str">
            <v>A/1</v>
          </cell>
        </row>
      </sheetData>
      <sheetData sheetId="974"/>
      <sheetData sheetId="975"/>
      <sheetData sheetId="976"/>
      <sheetData sheetId="977"/>
      <sheetData sheetId="978"/>
      <sheetData sheetId="979">
        <row r="1">
          <cell r="A1" t="str">
            <v>A/1</v>
          </cell>
        </row>
      </sheetData>
      <sheetData sheetId="980">
        <row r="1">
          <cell r="A1" t="str">
            <v>A/1</v>
          </cell>
        </row>
      </sheetData>
      <sheetData sheetId="981">
        <row r="1">
          <cell r="A1" t="str">
            <v>A/1</v>
          </cell>
        </row>
      </sheetData>
      <sheetData sheetId="982"/>
      <sheetData sheetId="983">
        <row r="1">
          <cell r="A1" t="str">
            <v>A/1</v>
          </cell>
        </row>
      </sheetData>
      <sheetData sheetId="984"/>
      <sheetData sheetId="985"/>
      <sheetData sheetId="986"/>
      <sheetData sheetId="987"/>
      <sheetData sheetId="988"/>
      <sheetData sheetId="989"/>
      <sheetData sheetId="990"/>
      <sheetData sheetId="991"/>
      <sheetData sheetId="992">
        <row r="1">
          <cell r="A1" t="str">
            <v>A/1</v>
          </cell>
        </row>
      </sheetData>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sheetData sheetId="1045"/>
      <sheetData sheetId="1046">
        <row r="1">
          <cell r="A1" t="str">
            <v>A/1</v>
          </cell>
        </row>
      </sheetData>
      <sheetData sheetId="1047">
        <row r="1">
          <cell r="A1" t="str">
            <v>A/1</v>
          </cell>
        </row>
      </sheetData>
      <sheetData sheetId="1048">
        <row r="1">
          <cell r="A1" t="str">
            <v>A/1</v>
          </cell>
        </row>
      </sheetData>
      <sheetData sheetId="1049"/>
      <sheetData sheetId="1050">
        <row r="1">
          <cell r="A1" t="str">
            <v>A/1</v>
          </cell>
        </row>
      </sheetData>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row r="1">
          <cell r="A1" t="str">
            <v>A/1</v>
          </cell>
        </row>
      </sheetData>
      <sheetData sheetId="1078"/>
      <sheetData sheetId="1079"/>
      <sheetData sheetId="1080"/>
      <sheetData sheetId="1081"/>
      <sheetData sheetId="1082"/>
      <sheetData sheetId="1083">
        <row r="1">
          <cell r="A1" t="str">
            <v>A/1</v>
          </cell>
        </row>
      </sheetData>
      <sheetData sheetId="1084"/>
      <sheetData sheetId="1085"/>
      <sheetData sheetId="1086"/>
      <sheetData sheetId="1087"/>
      <sheetData sheetId="1088"/>
      <sheetData sheetId="1089"/>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sheetData sheetId="1103">
        <row r="1">
          <cell r="A1" t="str">
            <v>A/1</v>
          </cell>
        </row>
      </sheetData>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row r="1">
          <cell r="A1" t="str">
            <v>A/1</v>
          </cell>
        </row>
      </sheetData>
      <sheetData sheetId="1131"/>
      <sheetData sheetId="1132"/>
      <sheetData sheetId="1133"/>
      <sheetData sheetId="1134"/>
      <sheetData sheetId="1135"/>
      <sheetData sheetId="1136">
        <row r="1">
          <cell r="A1" t="str">
            <v>A/1</v>
          </cell>
        </row>
      </sheetData>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sheetData sheetId="1215">
        <row r="1">
          <cell r="A1" t="str">
            <v>A/1</v>
          </cell>
        </row>
      </sheetData>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ow r="1">
          <cell r="A1" t="str">
            <v>A/1</v>
          </cell>
        </row>
      </sheetData>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refreshError="1"/>
      <sheetData sheetId="1315" refreshError="1"/>
      <sheetData sheetId="1316" refreshError="1"/>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sheetData sheetId="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sheetData sheetId="1"/>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sheetData sheetId="5" refreshError="1"/>
      <sheetData sheetId="6" refreshError="1"/>
      <sheetData sheetId="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 val="BC - Final Templates"/>
      <sheetName val="RCBC Reinforcement"/>
      <sheetName val="Manhole Sch"/>
      <sheetName val="Intro"/>
      <sheetName val="eval"/>
      <sheetName val="Mhr&amp;Eq"/>
      <sheetName val="TTL"/>
      <sheetName val="MOTOR"/>
      <sheetName val="Summary"/>
      <sheetName val="BOQ"/>
      <sheetName val="Val 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8_p-NMR"/>
      <sheetName val=""/>
      <sheetName val="_._x0008_p-NMR"/>
      <sheetName val="Labor bills 19.08.06"/>
      <sheetName val="site fab&amp;ernstr"/>
      <sheetName val="FORM7"/>
      <sheetName val="new tech flt bldg"/>
      <sheetName val="Approved MTD Proj #'s"/>
      <sheetName val="GuestProfile"/>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_p-NMR"/>
      <sheetName val="Labor_bills_19_08_06"/>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_x0000_._x0008_p-NMR"/>
      <sheetName val="?._x0008_p-NMR"/>
      <sheetName val="?_p-NMR"/>
      <sheetName val="?._x005f_x0008_p-NMR"/>
      <sheetName val="?._x005f_x005f_x005f_x0008_p-NMR"/>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ow r="43">
          <cell r="K43">
            <v>357.72499999999991</v>
          </cell>
        </row>
      </sheetData>
      <sheetData sheetId="59">
        <row r="43">
          <cell r="K43">
            <v>357.72499999999991</v>
          </cell>
        </row>
      </sheetData>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ow r="43">
          <cell r="K43">
            <v>357.72499999999991</v>
          </cell>
        </row>
      </sheetData>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row r="43">
          <cell r="K43">
            <v>357.72499999999991</v>
          </cell>
        </row>
      </sheetData>
      <sheetData sheetId="106">
        <row r="43">
          <cell r="K43">
            <v>357.72499999999991</v>
          </cell>
        </row>
      </sheetData>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43">
          <cell r="K43">
            <v>357.72499999999991</v>
          </cell>
        </row>
      </sheetData>
      <sheetData sheetId="120">
        <row r="43">
          <cell r="K43">
            <v>357.72499999999991</v>
          </cell>
        </row>
      </sheetData>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ow r="7">
          <cell r="I7" t="str">
            <v>Manpower</v>
          </cell>
        </row>
      </sheetData>
      <sheetData sheetId="233">
        <row r="7">
          <cell r="I7" t="str">
            <v>Manpower</v>
          </cell>
        </row>
      </sheetData>
      <sheetData sheetId="234">
        <row r="7">
          <cell r="I7" t="str">
            <v>Manpower</v>
          </cell>
        </row>
      </sheetData>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row r="43">
          <cell r="K43">
            <v>357.72499999999991</v>
          </cell>
        </row>
      </sheetData>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sheetData sheetId="407"/>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efreshError="1"/>
      <sheetData sheetId="555" refreshError="1"/>
      <sheetData sheetId="556"/>
      <sheetData sheetId="557"/>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sheetData sheetId="2" refreshError="1"/>
      <sheetData sheetId="3" refreshError="1"/>
      <sheetData sheetId="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s>
    <sheetDataSet>
      <sheetData sheetId="0"/>
      <sheetData sheetId="1"/>
      <sheetData sheetId="2">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Labor abs-NMR"/>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402EEB-D3DA-49C7-8080-106F9FCDF53D}" name="Risklog4" displayName="Risklog4" ref="A4:AA250" totalsRowShown="0">
  <autoFilter ref="A4:AA250" xr:uid="{00000000-0009-0000-0100-000001000000}"/>
  <tableColumns count="27">
    <tableColumn id="1" xr3:uid="{889E7CA4-C958-490F-A5BD-D626EF8BFE02}" name="Risk ID" dataDxfId="200"/>
    <tableColumn id="2" xr3:uid="{DA35C4A6-51B9-4585-BDFA-7B03062F7FDC}" name="Parent Project ID" dataDxfId="199"/>
    <tableColumn id="3" xr3:uid="{6FD0034B-DC73-40E1-B9E2-DC672A0A1963}" name="Contract / Project ID" dataDxfId="198"/>
    <tableColumn id="4" xr3:uid="{226CE101-5A4E-4537-BA6B-1404011522EE}" name="Project Name" dataDxfId="197"/>
    <tableColumn id="5" xr3:uid="{F1B99080-07E8-4BAD-BF14-A85F2330FB14}" name="City" dataDxfId="196"/>
    <tableColumn id="6" xr3:uid="{2CB0A0FC-32C4-42FD-86B4-57971CB067F9}" name="Region" dataDxfId="195"/>
    <tableColumn id="7" xr3:uid="{55A26FC6-6450-464C-BCBC-5439AD88D2A9}" name="Fund Source" dataDxfId="194"/>
    <tableColumn id="8" xr3:uid="{DD5412EA-15A9-46B8-B25C-3C1B15E0C057}" name="Phase" dataDxfId="193"/>
    <tableColumn id="9" xr3:uid="{0DBEF9F9-C1D3-4F5A-88BC-74F859E75943}" name="PM / Owner" dataDxfId="192"/>
    <tableColumn id="10" xr3:uid="{153E0FE5-2D90-4218-86F3-897B7BAFD168}" name="Contractor / Designer" dataDxfId="191"/>
    <tableColumn id="11" xr3:uid="{11FB1AEF-0613-424F-B051-DE01A8E8E6C0}" name="Current Status" dataDxfId="190"/>
    <tableColumn id="12" xr3:uid="{856232EE-489B-4166-9D4E-8A68EFCEDB3D}" name="Value (SAR)" dataDxfId="189"/>
    <tableColumn id="13" xr3:uid="{7A691986-9CAF-4B1A-90F8-02C936977CA6}" name="Category" dataDxfId="188"/>
    <tableColumn id="14" xr3:uid="{C3C53232-EC93-45D0-BEEA-ACB0E7DA18FD}" name="Risk Title" dataDxfId="187"/>
    <tableColumn id="15" xr3:uid="{927E10A4-D69E-4D4C-99AA-0EFD1D95D098}" name="Description" dataDxfId="186"/>
    <tableColumn id="16" xr3:uid="{50C0846F-ADEC-4157-B30D-4651FF43D024}" name="Evidence / Data" dataDxfId="185"/>
    <tableColumn id="17" xr3:uid="{E7E31E4F-F239-4417-8664-D03B881F73C7}" name="Probability (1-5)" dataDxfId="184"/>
    <tableColumn id="18" xr3:uid="{A0A79A7A-0117-4198-9BB7-8C46A0F3B907}" name="Impact (1-5)" dataDxfId="183"/>
    <tableColumn id="19" xr3:uid="{6EF89402-8BA3-4EBD-91CC-EAF6D24208EF}" name="Score" dataDxfId="182">
      <calculatedColumnFormula>Q5*R5</calculatedColumnFormula>
    </tableColumn>
    <tableColumn id="20" xr3:uid="{3E209E77-02C6-4BF7-9852-40CEA48FBCF3}" name="Rating" dataDxfId="181">
      <calculatedColumnFormula>IF(S5&gt;=15,"High",IF(S5&gt;=8,"Medium","Low"))</calculatedColumnFormula>
    </tableColumn>
    <tableColumn id="21" xr3:uid="{0332249F-F0FD-4ADC-9943-EFEDA9E172A7}" name="Response" dataDxfId="180"/>
    <tableColumn id="22" xr3:uid="{B95D9E74-943E-43BC-B458-E1A0FB457566}" name="Mitigation Plan" dataDxfId="179"/>
    <tableColumn id="23" xr3:uid="{AA9AF014-76BB-4FC5-A758-FE7433BD7A8D}" name="Date Identified" dataDxfId="178"/>
    <tableColumn id="24" xr3:uid="{34C67C3E-5BFD-4CE0-A8D4-112F5BA40A73}" name="Status" dataDxfId="177"/>
    <tableColumn id="25" xr3:uid="{1FA20CC2-E353-4E7B-97C2-8ED2436C6AE6}" name="Target Date" dataDxfId="176"/>
    <tableColumn id="26" xr3:uid="{50CFF95E-9204-4839-A190-550AC3342916}" name="Notes / Updates" dataDxfId="175"/>
    <tableColumn id="27" xr3:uid="{077762F4-6672-4320-B83E-9A4B79552AB1}" name="Source" dataDxfId="17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9213FE-1584-46B7-B018-7CF2FF59CD73}" name="Issuelog" displayName="Issuelog" ref="A4:Z137" totalsRowShown="0" headerRowDxfId="173" headerRowBorderDxfId="172" tableBorderDxfId="171" totalsRowBorderDxfId="170">
  <autoFilter ref="A4:Z137" xr:uid="{00000000-0009-0000-0000-000002000000}"/>
  <tableColumns count="26">
    <tableColumn id="1" xr3:uid="{B8367862-5669-4579-9810-86630C5FA9F3}" name="Issue ID" dataDxfId="169"/>
    <tableColumn id="2" xr3:uid="{09C4DAF0-28FF-4BE7-80F7-F8027D42B2CF}" name="Parent Project ID" dataDxfId="168"/>
    <tableColumn id="3" xr3:uid="{0F86C8A5-2E78-49FB-92C5-C5A0A944D1EA}" name="Contract / Project ID" dataDxfId="167"/>
    <tableColumn id="4" xr3:uid="{BE5453E6-46B0-4B4F-ACFA-6944138C6E9E}" name="Project Name" dataDxfId="166"/>
    <tableColumn id="5" xr3:uid="{26315321-9C19-466E-A4EA-FD99C2DDC0D0}" name="City" dataDxfId="165"/>
    <tableColumn id="6" xr3:uid="{843ED6E7-BFEC-4E55-B300-8240DB9BE47E}" name="Region" dataDxfId="164"/>
    <tableColumn id="7" xr3:uid="{8EDAEAC8-1BEC-4A2D-9683-F2C6F23BFFBB}" name="Fund Source" dataDxfId="163"/>
    <tableColumn id="8" xr3:uid="{6CA0C995-811A-4D38-ADB6-7BE083BE283E}" name="Phase" dataDxfId="162"/>
    <tableColumn id="9" xr3:uid="{FDC2C275-96DA-476F-9CC6-0E9C62F8C382}" name="PM / Owner" dataDxfId="161"/>
    <tableColumn id="10" xr3:uid="{64D3FB2C-39C8-42C9-A9BC-EBD9FAA5F325}" name="Contractor / Designer" dataDxfId="160"/>
    <tableColumn id="11" xr3:uid="{C9B8179B-B3F7-4E97-B703-C2E3A4A8291E}" name="Current Status" dataDxfId="159"/>
    <tableColumn id="12" xr3:uid="{B9FF549E-F20F-458D-8DB0-73E1ECA6CD88}" name="Value (SAR)" dataDxfId="158"/>
    <tableColumn id="13" xr3:uid="{F359396A-0D03-49B0-B453-5EB73E9796FB}" name="Category" dataDxfId="157"/>
    <tableColumn id="14" xr3:uid="{4347D634-1242-4BE1-B7F8-9C1DC20FA4E1}" name="Issue Title" dataDxfId="156"/>
    <tableColumn id="15" xr3:uid="{E1E9D72F-50E2-4147-8A93-5A53C8911274}" name="Description" dataDxfId="155"/>
    <tableColumn id="16" xr3:uid="{1E8F324A-F002-48B7-A43D-F09295EDD9CC}" name="Evidence / Data" dataDxfId="154"/>
    <tableColumn id="17" xr3:uid="{3FCBBE1D-77EC-40D6-AF42-F5B485835B30}" name="Severity (1-5)" dataDxfId="153"/>
    <tableColumn id="18" xr3:uid="{1F2A5FEA-0667-4786-BCED-97E6216B2119}" name="Urgency (1-5)" dataDxfId="152"/>
    <tableColumn id="19" xr3:uid="{D8E3B57F-AB6D-45C2-A052-E6B66A4FBAEA}" name="Priority Score" dataDxfId="151">
      <calculatedColumnFormula>Q5*R5</calculatedColumnFormula>
    </tableColumn>
    <tableColumn id="20" xr3:uid="{F924D98B-4585-49BD-86A0-4DA33835D916}" name="Priority" dataDxfId="150">
      <calculatedColumnFormula>IF(S5&gt;=15,"Critical",IF(S5&gt;=8,"High","Normal"))</calculatedColumnFormula>
    </tableColumn>
    <tableColumn id="21" xr3:uid="{97035A73-80D2-4113-8AD7-44AC8B8EC578}" name="Action Required" dataDxfId="149"/>
    <tableColumn id="22" xr3:uid="{DDA56996-9970-4B33-93A5-A822294C0DE1}" name="Date Raised" dataDxfId="148"/>
    <tableColumn id="23" xr3:uid="{038272BD-9435-4A09-AEA8-602E58050AF0}" name="Status" dataDxfId="147"/>
    <tableColumn id="24" xr3:uid="{ACF74B94-4D4F-4F5F-A38E-8ED2A9B407C6}" name="Target Date" dataDxfId="146"/>
    <tableColumn id="25" xr3:uid="{F5659525-6411-4C3A-9664-479B59A4DF3E}" name="Resolution / Updates" dataDxfId="145"/>
    <tableColumn id="26" xr3:uid="{F545B1A7-4113-4C32-BD7C-05D5803FE374}" name="Source" dataDxfId="14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dimension ref="A1:GA11"/>
  <sheetViews>
    <sheetView zoomScale="85" zoomScaleNormal="85" workbookViewId="0">
      <selection activeCell="DC3" sqref="DC3"/>
    </sheetView>
  </sheetViews>
  <sheetFormatPr defaultRowHeight="15"/>
  <cols>
    <col min="1" max="1" width="9.85546875" bestFit="1" customWidth="1"/>
    <col min="2" max="2" width="16.85546875" customWidth="1"/>
    <col min="3" max="3" width="11.28515625" bestFit="1" customWidth="1"/>
    <col min="4" max="5" width="15.28515625" bestFit="1" customWidth="1"/>
    <col min="10" max="10" width="12.42578125" bestFit="1" customWidth="1"/>
    <col min="11" max="11" width="11.140625" bestFit="1" customWidth="1"/>
    <col min="12" max="12" width="12.140625" bestFit="1" customWidth="1"/>
    <col min="13" max="13" width="11.42578125" bestFit="1" customWidth="1"/>
    <col min="14" max="14" width="12.7109375" bestFit="1" customWidth="1"/>
    <col min="15" max="15" width="11.140625" bestFit="1" customWidth="1"/>
    <col min="16" max="16" width="14" bestFit="1" customWidth="1"/>
    <col min="17" max="17" width="13.28515625" customWidth="1"/>
    <col min="18" max="20" width="11.42578125" bestFit="1" customWidth="1"/>
    <col min="21" max="23" width="10.42578125" bestFit="1" customWidth="1"/>
    <col min="27" max="27" width="9.42578125" bestFit="1" customWidth="1"/>
    <col min="36" max="37" width="14.42578125" bestFit="1" customWidth="1"/>
    <col min="38" max="39" width="14.42578125" customWidth="1"/>
    <col min="53" max="53" width="14" bestFit="1" customWidth="1"/>
    <col min="54" max="54" width="17.7109375" bestFit="1" customWidth="1"/>
    <col min="55" max="55" width="15.85546875" customWidth="1"/>
    <col min="72" max="74" width="9.28515625" bestFit="1" customWidth="1"/>
    <col min="75" max="75" width="9.7109375" bestFit="1" customWidth="1"/>
    <col min="76" max="76" width="9.28515625" bestFit="1" customWidth="1"/>
    <col min="77" max="77" width="9.7109375" bestFit="1" customWidth="1"/>
    <col min="79" max="79" width="9.140625" bestFit="1" customWidth="1"/>
    <col min="80" max="80" width="9.7109375" bestFit="1" customWidth="1"/>
    <col min="89" max="91" width="9.42578125" bestFit="1" customWidth="1"/>
    <col min="92" max="92" width="9.7109375" bestFit="1" customWidth="1"/>
    <col min="93" max="94" width="9.42578125" bestFit="1" customWidth="1"/>
    <col min="95" max="95" width="9" bestFit="1" customWidth="1"/>
    <col min="103" max="103" width="10.140625" customWidth="1"/>
    <col min="104" max="104" width="8.85546875" customWidth="1"/>
    <col min="105" max="105" width="12.28515625" bestFit="1" customWidth="1"/>
    <col min="106" max="118" width="8.85546875" customWidth="1"/>
    <col min="166" max="166" width="11" customWidth="1"/>
    <col min="175" max="175" width="10.85546875" customWidth="1"/>
    <col min="176" max="176" width="9.42578125" bestFit="1" customWidth="1"/>
    <col min="177" max="177" width="9.7109375" bestFit="1" customWidth="1"/>
    <col min="178" max="178" width="9" bestFit="1" customWidth="1"/>
    <col min="179" max="179" width="9.7109375" bestFit="1" customWidth="1"/>
    <col min="180" max="180" width="9.140625" bestFit="1" customWidth="1"/>
    <col min="183" max="183" width="14.42578125" customWidth="1"/>
  </cols>
  <sheetData>
    <row r="1" spans="1:183" ht="15.75" thickBot="1">
      <c r="A1" s="13" t="str">
        <f>'Weekly Progress Report'!$A$1</f>
        <v>MODON - Weekly Progress Report - Construction Projects</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row>
    <row r="2" spans="1:183">
      <c r="A2" s="13"/>
      <c r="B2" s="13" t="str">
        <f>'Weekly Progress Report'!$A$2</f>
        <v>Contract General Information</v>
      </c>
      <c r="C2" s="13"/>
      <c r="D2" s="13"/>
      <c r="E2" s="13"/>
      <c r="F2" s="13"/>
      <c r="G2" s="13"/>
      <c r="H2" s="13"/>
      <c r="I2" s="13"/>
      <c r="J2" s="197" t="str">
        <f>'Weekly Progress Report'!G2</f>
        <v>Key Dates</v>
      </c>
      <c r="K2" s="198"/>
      <c r="L2" s="198"/>
      <c r="M2" s="198"/>
      <c r="N2" s="198"/>
      <c r="O2" s="198"/>
      <c r="P2" s="198"/>
      <c r="Q2" s="198"/>
      <c r="R2" s="198"/>
      <c r="S2" s="198"/>
      <c r="T2" s="199"/>
      <c r="U2" s="197" t="str">
        <f>'Weekly Progress Report'!$M$2</f>
        <v>Cost Summary (SR)</v>
      </c>
      <c r="V2" s="198"/>
      <c r="W2" s="198"/>
      <c r="X2" s="198"/>
      <c r="Y2" s="198"/>
      <c r="Z2" s="198"/>
      <c r="AA2" s="198"/>
      <c r="AB2" s="199"/>
      <c r="AC2" s="198"/>
      <c r="AD2" s="197" t="str">
        <f>'Weekly Progress Report'!$U$2</f>
        <v>Performance Summary</v>
      </c>
      <c r="AE2" s="198"/>
      <c r="AF2" s="198"/>
      <c r="AG2" s="198"/>
      <c r="AH2" s="198"/>
      <c r="AI2" s="198"/>
      <c r="AJ2" s="198"/>
      <c r="AK2" s="198"/>
      <c r="AL2" s="198"/>
      <c r="AM2" s="198"/>
      <c r="AN2" s="198"/>
      <c r="AO2" s="199"/>
      <c r="AP2" s="197" t="str">
        <f>'Weekly Progress Report'!A58</f>
        <v>Shop Drawings</v>
      </c>
      <c r="AQ2" s="198"/>
      <c r="AR2" s="198"/>
      <c r="AS2" s="199"/>
      <c r="AT2" s="197" t="str">
        <f>'Weekly Progress Report'!A67</f>
        <v>Material Approval</v>
      </c>
      <c r="AU2" s="198"/>
      <c r="AV2" s="199"/>
      <c r="AW2" s="197" t="str">
        <f>'Weekly Progress Report'!A76</f>
        <v>Procurement Summary</v>
      </c>
      <c r="AX2" s="198"/>
      <c r="AY2" s="198"/>
      <c r="AZ2" s="198"/>
      <c r="BA2" s="198"/>
      <c r="BB2" s="198"/>
      <c r="BC2" s="199"/>
      <c r="BD2" s="197" t="str">
        <f>'Weekly Progress Report'!L58</f>
        <v>Quality Reports</v>
      </c>
      <c r="BE2" s="198"/>
      <c r="BF2" s="198"/>
      <c r="BG2" s="198"/>
      <c r="BH2" s="198"/>
      <c r="BI2" s="198"/>
      <c r="BJ2" s="198"/>
      <c r="BK2" s="198"/>
      <c r="BL2" s="198"/>
      <c r="BM2" s="198"/>
      <c r="BN2" s="198"/>
      <c r="BO2" s="198"/>
      <c r="BP2" s="198"/>
      <c r="BQ2" s="198"/>
      <c r="BR2" s="198"/>
      <c r="BS2" s="199"/>
      <c r="BT2" s="197" t="str">
        <f>'Weekly Progress Report'!L66</f>
        <v>Key Submittals Approval Status</v>
      </c>
      <c r="BU2" s="198"/>
      <c r="BV2" s="198"/>
      <c r="BW2" s="198"/>
      <c r="BX2" s="198"/>
      <c r="BY2" s="198"/>
      <c r="BZ2" s="198"/>
      <c r="CA2" s="198"/>
      <c r="CB2" s="198"/>
      <c r="CC2" s="199"/>
      <c r="CD2" s="197" t="str">
        <f>'Weekly Progress Report'!L72</f>
        <v>Invoices Summary</v>
      </c>
      <c r="CE2" s="198"/>
      <c r="CF2" s="198"/>
      <c r="CG2" s="198"/>
      <c r="CH2" s="198"/>
      <c r="CI2" s="198"/>
      <c r="CJ2" s="198"/>
      <c r="CK2" s="198"/>
      <c r="CL2" s="198"/>
      <c r="CM2" s="198"/>
      <c r="CN2" s="198"/>
      <c r="CO2" s="198"/>
      <c r="CP2" s="198"/>
      <c r="CQ2" s="199"/>
      <c r="CR2" s="197" t="str">
        <f>'Weekly Progress Report'!L80</f>
        <v>Resources at Site</v>
      </c>
      <c r="CS2" s="198"/>
      <c r="CT2" s="198"/>
      <c r="CU2" s="198"/>
      <c r="CV2" s="198"/>
      <c r="CW2" s="198"/>
      <c r="CX2" s="199"/>
      <c r="CY2" s="197" t="str">
        <f>'Weekly Progress Report'!W58</f>
        <v>Safety Statistics</v>
      </c>
      <c r="CZ2" s="198"/>
      <c r="DA2" s="198"/>
      <c r="DB2" s="198"/>
      <c r="DC2" s="198"/>
      <c r="DD2" s="198"/>
      <c r="DE2" s="198"/>
      <c r="DF2" s="198"/>
      <c r="DG2" s="198"/>
      <c r="DH2" s="198"/>
      <c r="DI2" s="198"/>
      <c r="DJ2" s="198"/>
      <c r="DK2" s="198"/>
      <c r="DL2" s="198"/>
      <c r="DM2" s="198"/>
      <c r="DN2" s="198"/>
      <c r="DO2" s="198"/>
      <c r="DP2" s="198"/>
      <c r="DQ2" s="198"/>
      <c r="DR2" s="198"/>
      <c r="DS2" s="198"/>
      <c r="DT2" s="198"/>
      <c r="DU2" s="198"/>
      <c r="DV2" s="198"/>
      <c r="DW2" s="198"/>
      <c r="DX2" s="198"/>
      <c r="DY2" s="198"/>
      <c r="DZ2" s="198"/>
      <c r="EA2" s="198"/>
      <c r="EB2" s="198"/>
      <c r="EC2" s="198"/>
      <c r="ED2" s="198"/>
      <c r="EE2" s="198"/>
      <c r="EF2" s="198"/>
      <c r="EG2" s="198"/>
      <c r="EH2" s="198"/>
      <c r="EI2" s="198"/>
      <c r="EJ2" s="198"/>
      <c r="EK2" s="198"/>
      <c r="EL2" s="198"/>
      <c r="EM2" s="198"/>
      <c r="EN2" s="198"/>
      <c r="EO2" s="198"/>
      <c r="EP2" s="198"/>
      <c r="EQ2" s="198"/>
      <c r="ER2" s="198"/>
      <c r="ES2" s="198"/>
      <c r="ET2" s="198"/>
      <c r="EU2" s="198"/>
      <c r="EV2" s="198"/>
      <c r="EW2" s="198"/>
      <c r="EX2" s="198"/>
      <c r="EY2" s="198"/>
      <c r="EZ2" s="198"/>
      <c r="FA2" s="198"/>
      <c r="FB2" s="198"/>
      <c r="FC2" s="198"/>
      <c r="FD2" s="198"/>
      <c r="FE2" s="198"/>
      <c r="FF2" s="198"/>
      <c r="FG2" s="198"/>
      <c r="FH2" s="198"/>
      <c r="FI2" s="198"/>
      <c r="FJ2" s="199"/>
      <c r="FK2" s="197" t="str">
        <f>'Weekly Progress Report'!A85</f>
        <v>Primavera P6 Schedule Status</v>
      </c>
      <c r="FL2" s="198"/>
      <c r="FM2" s="198"/>
      <c r="FN2" s="198"/>
      <c r="FO2" s="198"/>
      <c r="FP2" s="198"/>
      <c r="FQ2" s="198"/>
      <c r="FR2" s="199"/>
      <c r="FS2" s="197" t="str">
        <f>'Weekly Progress Report'!A94</f>
        <v>Weekly Prgoress Photos</v>
      </c>
      <c r="FT2" s="198"/>
      <c r="FU2" s="198"/>
      <c r="FV2" s="198"/>
      <c r="FW2" s="198"/>
      <c r="FX2" s="198"/>
      <c r="FY2" s="198"/>
      <c r="FZ2" s="198"/>
      <c r="GA2" s="199"/>
    </row>
    <row r="3" spans="1:183" s="45" customFormat="1" ht="56.25" customHeight="1">
      <c r="A3" s="933" t="str">
        <f>'Weekly Progress Report'!AF1</f>
        <v>Data Date</v>
      </c>
      <c r="B3" s="933" t="str">
        <f>'Weekly Progress Report'!A3</f>
        <v>Project Name</v>
      </c>
      <c r="C3" s="933" t="str">
        <f>'Weekly Progress Report'!A4</f>
        <v>Project ID</v>
      </c>
      <c r="D3" s="933" t="str">
        <f>'Weekly Progress Report'!A5</f>
        <v>Contractor</v>
      </c>
      <c r="E3" s="933" t="str">
        <f>'Weekly Progress Report'!A6</f>
        <v>Consultant</v>
      </c>
      <c r="F3" s="933" t="str">
        <f>'Weekly Progress Report'!D4</f>
        <v>Stage</v>
      </c>
      <c r="G3" s="933" t="str">
        <f>'Weekly Progress Report'!D5</f>
        <v>Status</v>
      </c>
      <c r="H3" s="933" t="str">
        <f>'Weekly Progress Report'!D6</f>
        <v>Modon PM</v>
      </c>
      <c r="I3" s="934" t="str">
        <f>'Weekly Progress Report'!AA2</f>
        <v>Project Scope</v>
      </c>
      <c r="J3" s="935" t="str">
        <f>'Weekly Progress Report'!G3</f>
        <v xml:space="preserve">Contract Award </v>
      </c>
      <c r="K3" s="933" t="str">
        <f>'Weekly Progress Report'!G4</f>
        <v xml:space="preserve">Contract Sign </v>
      </c>
      <c r="L3" s="933" t="str">
        <f>'Weekly Progress Report'!G5</f>
        <v xml:space="preserve">Site Handover </v>
      </c>
      <c r="M3" s="933" t="str">
        <f>'Weekly Progress Report'!G6</f>
        <v>Original Completion</v>
      </c>
      <c r="N3" s="933" t="str">
        <f>'Weekly Progress Report'!$I$3</f>
        <v>Contract Award  (Hijri)</v>
      </c>
      <c r="O3" s="933" t="str">
        <f>'Weekly Progress Report'!$I$4</f>
        <v>Contract Sign  (Hijri)</v>
      </c>
      <c r="P3" s="933" t="str">
        <f>'Weekly Progress Report'!$I$5</f>
        <v>Site Handover  (Hijri)</v>
      </c>
      <c r="Q3" s="933" t="str">
        <f>'Weekly Progress Report'!$I$6</f>
        <v>Original Completion (Hijri)</v>
      </c>
      <c r="R3" s="933" t="str">
        <f>'Weekly Progress Report'!$K$3</f>
        <v xml:space="preserve">Revised Completion </v>
      </c>
      <c r="S3" s="933" t="str">
        <f>'Weekly Progress Report'!$K$4</f>
        <v xml:space="preserve">Committed Completion </v>
      </c>
      <c r="T3" s="936" t="str">
        <f>'Weekly Progress Report'!$K$5</f>
        <v>Forecast Completion</v>
      </c>
      <c r="U3" s="935" t="str">
        <f>'Weekly Progress Report'!$M$3</f>
        <v>Original Contract Value</v>
      </c>
      <c r="V3" s="933" t="str">
        <f>'Weekly Progress Report'!$M$4</f>
        <v>Revised Contract Value</v>
      </c>
      <c r="W3" s="933" t="str">
        <f>'Weekly Progress Report'!$M$5</f>
        <v>Estimate At Completion Value</v>
      </c>
      <c r="X3" s="933" t="str">
        <f>'Weekly Progress Report'!$M$6</f>
        <v xml:space="preserve">Potential Changes </v>
      </c>
      <c r="Y3" s="933" t="str">
        <f>'Weekly Progress Report'!$Q$3</f>
        <v>O&amp;M Value (if any)</v>
      </c>
      <c r="Z3" s="933" t="str">
        <f>'Weekly Progress Report'!$Q$4</f>
        <v>Submitted Invoices (Gross Value)</v>
      </c>
      <c r="AA3" s="933" t="str">
        <f>'Weekly Progress Report'!$Q$5</f>
        <v>Penalities</v>
      </c>
      <c r="AB3" s="936" t="str">
        <f>'Weekly Progress Report'!$Q$6</f>
        <v>FIR Value (Todate)</v>
      </c>
      <c r="AC3" s="937" t="s">
        <v>0</v>
      </c>
      <c r="AD3" s="933" t="str">
        <f>'Weekly Progress Report'!$U$3</f>
        <v>Plan Value</v>
      </c>
      <c r="AE3" s="933" t="str">
        <f>'Weekly Progress Report'!$U$4</f>
        <v>Earn Value</v>
      </c>
      <c r="AF3" s="933" t="str">
        <f>'Weekly Progress Report'!$W$3</f>
        <v>Phys. Plan Value</v>
      </c>
      <c r="AG3" s="933" t="str">
        <f>'Weekly Progress Report'!$W$4</f>
        <v>Phys. Earn Value</v>
      </c>
      <c r="AH3" s="933" t="str">
        <f>'Weekly Progress Report'!$Y$3</f>
        <v>Quality Score</v>
      </c>
      <c r="AI3" s="933" t="str">
        <f>'Weekly Progress Report'!$Y$5</f>
        <v>Safety 
Score</v>
      </c>
      <c r="AJ3" s="933" t="s">
        <v>1</v>
      </c>
      <c r="AK3" s="933" t="s">
        <v>2</v>
      </c>
      <c r="AL3" s="933" t="s">
        <v>3</v>
      </c>
      <c r="AM3" s="933" t="s">
        <v>3</v>
      </c>
      <c r="AN3" s="933" t="s">
        <v>4</v>
      </c>
      <c r="AO3" s="936" t="s">
        <v>4</v>
      </c>
      <c r="AP3" s="935" t="s">
        <v>5</v>
      </c>
      <c r="AQ3" s="933" t="s">
        <v>6</v>
      </c>
      <c r="AR3" s="933" t="s">
        <v>7</v>
      </c>
      <c r="AS3" s="936" t="s">
        <v>8</v>
      </c>
      <c r="AT3" s="935" t="s">
        <v>9</v>
      </c>
      <c r="AU3" s="933" t="s">
        <v>10</v>
      </c>
      <c r="AV3" s="936" t="s">
        <v>11</v>
      </c>
      <c r="AW3" s="935" t="str">
        <f>'Weekly Progress Report'!C77</f>
        <v>Total Materials</v>
      </c>
      <c r="AX3" s="933" t="str">
        <f>'Weekly Progress Report'!D77</f>
        <v>Total Number of P.O.</v>
      </c>
      <c r="AY3" s="933" t="str">
        <f>'Weekly Progress Report'!E77</f>
        <v>Actual P.O.
To Date</v>
      </c>
      <c r="AZ3" s="933" t="str">
        <f>'Weekly Progress Report'!F77</f>
        <v>Remaining P.O</v>
      </c>
      <c r="BA3" s="933" t="str">
        <f>'Weekly Progress Report'!G77</f>
        <v>Material on Site</v>
      </c>
      <c r="BB3" s="933" t="str">
        <f>'Weekly Progress Report'!H77</f>
        <v>Remaining Materials</v>
      </c>
      <c r="BC3" s="936" t="str">
        <f>'Weekly Progress Report'!I77</f>
        <v>Material Delivery Completion (Date)</v>
      </c>
      <c r="BD3" s="935" t="str">
        <f>"NCR "&amp;'Weekly Progress Report'!N59</f>
        <v>NCR Issued</v>
      </c>
      <c r="BE3" s="933" t="str">
        <f>"NCR "&amp;'Weekly Progress Report'!O59</f>
        <v>NCR Closed</v>
      </c>
      <c r="BF3" s="933" t="str">
        <f>"NCR "&amp;'Weekly Progress Report'!P59</f>
        <v>NCR Pending</v>
      </c>
      <c r="BG3" s="933" t="str">
        <f>"NCR "&amp;'Weekly Progress Report'!Q59</f>
        <v>NCR Avg. Closing
(Days)</v>
      </c>
      <c r="BH3" s="933" t="str">
        <f>"SIR "&amp;'Weekly Progress Report'!N59</f>
        <v>SIR Issued</v>
      </c>
      <c r="BI3" s="933" t="str">
        <f>"SIR "&amp;'Weekly Progress Report'!O59</f>
        <v>SIR Closed</v>
      </c>
      <c r="BJ3" s="933" t="str">
        <f>"SIR "&amp;'Weekly Progress Report'!P59</f>
        <v>SIR Pending</v>
      </c>
      <c r="BK3" s="933" t="str">
        <f>"SIR "&amp;'Weekly Progress Report'!Q59</f>
        <v>SIR Avg. Closing
(Days)</v>
      </c>
      <c r="BL3" s="933" t="str">
        <f>"MIR "&amp;'Weekly Progress Report'!N59</f>
        <v>MIR Issued</v>
      </c>
      <c r="BM3" s="933" t="str">
        <f>"MIR "&amp;'Weekly Progress Report'!O59</f>
        <v>MIR Closed</v>
      </c>
      <c r="BN3" s="933" t="str">
        <f>"MIR "&amp;'Weekly Progress Report'!P59</f>
        <v>MIR Pending</v>
      </c>
      <c r="BO3" s="933" t="str">
        <f>"MIR "&amp;'Weekly Progress Report'!Q59</f>
        <v>MIR Avg. Closing
(Days)</v>
      </c>
      <c r="BP3" s="933" t="str">
        <f>"FIR "&amp;'Weekly Progress Report'!N59</f>
        <v>FIR Issued</v>
      </c>
      <c r="BQ3" s="933" t="str">
        <f>"FIR "&amp;'Weekly Progress Report'!O59</f>
        <v>FIR Closed</v>
      </c>
      <c r="BR3" s="933" t="str">
        <f>"FIR "&amp;'Weekly Progress Report'!P59</f>
        <v>FIR Pending</v>
      </c>
      <c r="BS3" s="936" t="str">
        <f>"FIR "&amp;'Weekly Progress Report'!Q59</f>
        <v>FIR Avg. Closing
(Days)</v>
      </c>
      <c r="BT3" s="935" t="str">
        <f>'Weekly Progress Report'!L67</f>
        <v xml:space="preserve">1 Quality Plan Approval </v>
      </c>
      <c r="BU3" s="933" t="str">
        <f>'Weekly Progress Report'!L68</f>
        <v xml:space="preserve">2 Quality Plan Last Up </v>
      </c>
      <c r="BV3" s="933" t="str">
        <f>'Weekly Progress Report'!L69</f>
        <v xml:space="preserve">3 Safety Plan Approval </v>
      </c>
      <c r="BW3" s="933" t="str">
        <f>'Weekly Progress Report'!L70</f>
        <v xml:space="preserve">4 Safety Plan Last Up </v>
      </c>
      <c r="BX3" s="933" t="str">
        <f>'Weekly Progress Report'!L71</f>
        <v xml:space="preserve">5 Execution Plan Approval </v>
      </c>
      <c r="BY3" s="933" t="str">
        <f>'Weekly Progress Report'!Q67</f>
        <v>6 Baseline Approval</v>
      </c>
      <c r="BZ3" s="933" t="str">
        <f>'Weekly Progress Report'!Q68</f>
        <v>7 No of Approved Version of Schedule</v>
      </c>
      <c r="CA3" s="933" t="str">
        <f>'Weekly Progress Report'!Q69</f>
        <v>8 Last Approved Schedule</v>
      </c>
      <c r="CB3" s="933" t="str">
        <f>'Weekly Progress Report'!Q70</f>
        <v>9 BOQ Approval Date</v>
      </c>
      <c r="CC3" s="936" t="str">
        <f>'Weekly Progress Report'!Q71</f>
        <v>10 No of Approved Version of BOQ</v>
      </c>
      <c r="CD3" s="202" t="str">
        <f>'Weekly Progress Report'!L73</f>
        <v>Total Submitted Invoices</v>
      </c>
      <c r="CE3" s="203" t="str">
        <f>'Weekly Progress Report'!L74</f>
        <v>PM Approved Invoices</v>
      </c>
      <c r="CF3" s="203" t="str">
        <f>'Weekly Progress Report'!L75</f>
        <v xml:space="preserve">No of Paid  Invoices </v>
      </c>
      <c r="CG3" s="203" t="str">
        <f>'Weekly Progress Report'!L76</f>
        <v>No of Pending Invoices</v>
      </c>
      <c r="CH3" s="203" t="str">
        <f>'Weekly Progress Report'!L77</f>
        <v>Advance Payment %</v>
      </c>
      <c r="CI3" s="203" t="str">
        <f>'Weekly Progress Report'!L78</f>
        <v>Retention %</v>
      </c>
      <c r="CJ3" s="203" t="str">
        <f>'Weekly Progress Report'!L79</f>
        <v>Deduction / Penalties %</v>
      </c>
      <c r="CK3" s="203" t="str">
        <f>'Weekly Progress Report'!O73</f>
        <v>Submitted Invoices (SAR)</v>
      </c>
      <c r="CL3" s="203" t="str">
        <f>'Weekly Progress Report'!O74</f>
        <v>PM Approved Invoices (SAR)</v>
      </c>
      <c r="CM3" s="203" t="str">
        <f>'Weekly Progress Report'!O75</f>
        <v>Paid  Invoices (SAR)</v>
      </c>
      <c r="CN3" s="203" t="str">
        <f>'Weekly Progress Report'!O76</f>
        <v>Last Submitted Period</v>
      </c>
      <c r="CO3" s="203" t="str">
        <f>'Weekly Progress Report'!O77</f>
        <v>Advance Payment (SAR)</v>
      </c>
      <c r="CP3" s="203" t="str">
        <f>'Weekly Progress Report'!O78</f>
        <v>Retention (SAR)</v>
      </c>
      <c r="CQ3" s="204" t="str">
        <f>'Weekly Progress Report'!O79</f>
        <v>Deduction / Penalties (SAR)</v>
      </c>
      <c r="CR3" s="935" t="s">
        <v>12</v>
      </c>
      <c r="CS3" s="933" t="s">
        <v>13</v>
      </c>
      <c r="CT3" s="933" t="s">
        <v>14</v>
      </c>
      <c r="CU3" s="933" t="s">
        <v>15</v>
      </c>
      <c r="CV3" s="933" t="s">
        <v>16</v>
      </c>
      <c r="CW3" s="933" t="s">
        <v>17</v>
      </c>
      <c r="CX3" s="936" t="s">
        <v>18</v>
      </c>
      <c r="CY3" s="202" t="str">
        <f>"This Week "&amp;'Weekly Progress Report'!X61</f>
        <v>This Week Total Hours Worked</v>
      </c>
      <c r="CZ3" s="203" t="str">
        <f>"This Week "&amp;'Weekly Progress Report'!X62</f>
        <v>This Week Safe Hours Worked</v>
      </c>
      <c r="DA3" s="203" t="str">
        <f>"This Week "&amp;'Weekly Progress Report'!X63</f>
        <v>This Week LTI</v>
      </c>
      <c r="DB3" s="203" t="str">
        <f>"This Week "&amp;'Weekly Progress Report'!X64</f>
        <v>This Week MTC (Healed w/o Disability)</v>
      </c>
      <c r="DC3" s="203" t="str">
        <f>"This Week "&amp;'Weekly Progress Report'!X65</f>
        <v>This Week MTC (Healed w/ Disability)</v>
      </c>
      <c r="DD3" s="203" t="str">
        <f>"This Week "&amp;'Weekly Progress Report'!X66</f>
        <v>This Week Near Miss</v>
      </c>
      <c r="DE3" s="203" t="str">
        <f>"This Week "&amp;'Weekly Progress Report'!X67</f>
        <v>This Week First Aid Cases</v>
      </c>
      <c r="DF3" s="203" t="str">
        <f>"This Week "&amp;'Weekly Progress Report'!X68</f>
        <v>This Week Fatality</v>
      </c>
      <c r="DG3" s="203" t="str">
        <f>"This Week "&amp;'Weekly Progress Report'!X69</f>
        <v>This Week Fire Incident Cases</v>
      </c>
      <c r="DH3" s="203" t="str">
        <f>"This Week "&amp;'Weekly Progress Report'!X70</f>
        <v>This Week Vehicle Incident</v>
      </c>
      <c r="DI3" s="203" t="str">
        <f>"This Week "&amp;'Weekly Progress Report'!X71</f>
        <v>This Week Property Damages</v>
      </c>
      <c r="DJ3" s="203" t="str">
        <f>"This Week "&amp;'Weekly Progress Report'!X72</f>
        <v xml:space="preserve">This Week Induction Training </v>
      </c>
      <c r="DK3" s="203" t="str">
        <f>"This Week "&amp;'Weekly Progress Report'!X73</f>
        <v>This Week No.of Internal Training</v>
      </c>
      <c r="DL3" s="203" t="str">
        <f>"This Week "&amp;'Weekly Progress Report'!X74</f>
        <v>This Week No.of Internal Audit</v>
      </c>
      <c r="DM3" s="203" t="str">
        <f>"This Week "&amp;'Weekly Progress Report'!X75</f>
        <v>This Week No. of Toolbox Talks</v>
      </c>
      <c r="DN3" s="203" t="str">
        <f>"This Week "&amp;'Weekly Progress Report'!X76</f>
        <v>This Week Safety Awards/Incentives</v>
      </c>
      <c r="DO3" s="203" t="str">
        <f>"This Month "&amp;'Weekly Progress Report'!X61</f>
        <v>This Month Total Hours Worked</v>
      </c>
      <c r="DP3" s="203" t="str">
        <f>"This Month "&amp;'Weekly Progress Report'!X62</f>
        <v>This Month Safe Hours Worked</v>
      </c>
      <c r="DQ3" s="203" t="str">
        <f>"This Month "&amp;'Weekly Progress Report'!X63</f>
        <v>This Month LTI</v>
      </c>
      <c r="DR3" s="203" t="str">
        <f>"This Month "&amp;'Weekly Progress Report'!X64</f>
        <v>This Month MTC (Healed w/o Disability)</v>
      </c>
      <c r="DS3" s="203" t="str">
        <f>"This Month "&amp;'Weekly Progress Report'!X65</f>
        <v>This Month MTC (Healed w/ Disability)</v>
      </c>
      <c r="DT3" s="203" t="str">
        <f>"This Month "&amp;'Weekly Progress Report'!X66</f>
        <v>This Month Near Miss</v>
      </c>
      <c r="DU3" s="203" t="str">
        <f>"This Month "&amp;'Weekly Progress Report'!X67</f>
        <v>This Month First Aid Cases</v>
      </c>
      <c r="DV3" s="203" t="str">
        <f>"This Month "&amp;'Weekly Progress Report'!X68</f>
        <v>This Month Fatality</v>
      </c>
      <c r="DW3" s="203" t="str">
        <f>"This Month "&amp;'Weekly Progress Report'!X69</f>
        <v>This Month Fire Incident Cases</v>
      </c>
      <c r="DX3" s="203" t="str">
        <f>"This Month "&amp;'Weekly Progress Report'!X70</f>
        <v>This Month Vehicle Incident</v>
      </c>
      <c r="DY3" s="203" t="str">
        <f>"This Month "&amp;'Weekly Progress Report'!X71</f>
        <v>This Month Property Damages</v>
      </c>
      <c r="DZ3" s="203" t="str">
        <f>"This Month "&amp;'Weekly Progress Report'!X72</f>
        <v xml:space="preserve">This Month Induction Training </v>
      </c>
      <c r="EA3" s="203" t="str">
        <f>"This Month "&amp;'Weekly Progress Report'!X73</f>
        <v>This Month No.of Internal Training</v>
      </c>
      <c r="EB3" s="203" t="str">
        <f>"This Month "&amp;'Weekly Progress Report'!X74</f>
        <v>This Month No.of Internal Audit</v>
      </c>
      <c r="EC3" s="203" t="str">
        <f>"This Month "&amp;'Weekly Progress Report'!X75</f>
        <v>This Month No. of Toolbox Talks</v>
      </c>
      <c r="ED3" s="203" t="str">
        <f>"This Month "&amp;'Weekly Progress Report'!X76</f>
        <v>This Month Safety Awards/Incentives</v>
      </c>
      <c r="EE3" s="933" t="str">
        <f>"YTD "&amp;'Weekly Progress Report'!X61</f>
        <v>YTD Total Hours Worked</v>
      </c>
      <c r="EF3" s="933" t="str">
        <f>"YTD "&amp;'Weekly Progress Report'!X62</f>
        <v>YTD Safe Hours Worked</v>
      </c>
      <c r="EG3" s="933" t="str">
        <f>"YTD "&amp;'Weekly Progress Report'!X63</f>
        <v>YTD LTI</v>
      </c>
      <c r="EH3" s="933" t="str">
        <f>"YTD "&amp;'Weekly Progress Report'!X64</f>
        <v>YTD MTC (Healed w/o Disability)</v>
      </c>
      <c r="EI3" s="933" t="str">
        <f>"YTD "&amp;'Weekly Progress Report'!X65</f>
        <v>YTD MTC (Healed w/ Disability)</v>
      </c>
      <c r="EJ3" s="933" t="str">
        <f>"YTD "&amp;'Weekly Progress Report'!X66</f>
        <v>YTD Near Miss</v>
      </c>
      <c r="EK3" s="933" t="str">
        <f>"YTD "&amp;'Weekly Progress Report'!X67</f>
        <v>YTD First Aid Cases</v>
      </c>
      <c r="EL3" s="933" t="str">
        <f>"YTD "&amp;'Weekly Progress Report'!X68</f>
        <v>YTD Fatality</v>
      </c>
      <c r="EM3" s="933" t="str">
        <f>"YTD "&amp;'Weekly Progress Report'!X69</f>
        <v>YTD Fire Incident Cases</v>
      </c>
      <c r="EN3" s="933" t="str">
        <f>"YTD "&amp;'Weekly Progress Report'!X70</f>
        <v>YTD Vehicle Incident</v>
      </c>
      <c r="EO3" s="933" t="str">
        <f>"YTD "&amp;'Weekly Progress Report'!X71</f>
        <v>YTD Property Damages</v>
      </c>
      <c r="EP3" s="933" t="str">
        <f>"YTD "&amp;'Weekly Progress Report'!X72</f>
        <v xml:space="preserve">YTD Induction Training </v>
      </c>
      <c r="EQ3" s="933" t="str">
        <f>"YTD "&amp;'Weekly Progress Report'!X73</f>
        <v>YTD No.of Internal Training</v>
      </c>
      <c r="ER3" s="933" t="str">
        <f>"YTD "&amp;'Weekly Progress Report'!X74</f>
        <v>YTD No.of Internal Audit</v>
      </c>
      <c r="ES3" s="933" t="str">
        <f>"YTD "&amp;'Weekly Progress Report'!X75</f>
        <v>YTD No. of Toolbox Talks</v>
      </c>
      <c r="ET3" s="933" t="str">
        <f>"YTD "&amp;'Weekly Progress Report'!X76</f>
        <v>YTD Safety Awards/Incentives</v>
      </c>
      <c r="EU3" s="933" t="str">
        <f>"Cum "&amp;'Weekly Progress Report'!X61</f>
        <v>Cum Total Hours Worked</v>
      </c>
      <c r="EV3" s="933" t="str">
        <f>"Cum "&amp;'Weekly Progress Report'!X62</f>
        <v>Cum Safe Hours Worked</v>
      </c>
      <c r="EW3" s="933" t="str">
        <f>"Cum "&amp;'Weekly Progress Report'!X63</f>
        <v>Cum LTI</v>
      </c>
      <c r="EX3" s="933" t="str">
        <f>"Cum "&amp;'Weekly Progress Report'!X64</f>
        <v>Cum MTC (Healed w/o Disability)</v>
      </c>
      <c r="EY3" s="933" t="str">
        <f>"Cum "&amp;'Weekly Progress Report'!X65</f>
        <v>Cum MTC (Healed w/ Disability)</v>
      </c>
      <c r="EZ3" s="933" t="str">
        <f>"Cum "&amp;'Weekly Progress Report'!X66</f>
        <v>Cum Near Miss</v>
      </c>
      <c r="FA3" s="933" t="str">
        <f>"Cum "&amp;'Weekly Progress Report'!X67</f>
        <v>Cum First Aid Cases</v>
      </c>
      <c r="FB3" s="933" t="str">
        <f>"Cum "&amp;'Weekly Progress Report'!X68</f>
        <v>Cum Fatality</v>
      </c>
      <c r="FC3" s="933" t="str">
        <f>"Cum "&amp;'Weekly Progress Report'!X69</f>
        <v>Cum Fire Incident Cases</v>
      </c>
      <c r="FD3" s="933" t="str">
        <f>"Cum "&amp;'Weekly Progress Report'!X70</f>
        <v>Cum Vehicle Incident</v>
      </c>
      <c r="FE3" s="933" t="str">
        <f>"Cum "&amp;'Weekly Progress Report'!X71</f>
        <v>Cum Property Damages</v>
      </c>
      <c r="FF3" s="933" t="str">
        <f>"Cum "&amp;'Weekly Progress Report'!X72</f>
        <v xml:space="preserve">Cum Induction Training </v>
      </c>
      <c r="FG3" s="933" t="str">
        <f>"Cum "&amp;'Weekly Progress Report'!X73</f>
        <v>Cum No.of Internal Training</v>
      </c>
      <c r="FH3" s="933" t="str">
        <f>"Cum "&amp;'Weekly Progress Report'!X74</f>
        <v>Cum No.of Internal Audit</v>
      </c>
      <c r="FI3" s="933" t="str">
        <f>"Cum "&amp;'Weekly Progress Report'!X75</f>
        <v>Cum No. of Toolbox Talks</v>
      </c>
      <c r="FJ3" s="936" t="str">
        <f>"Cum "&amp;'Weekly Progress Report'!X76</f>
        <v>Cum Safety Awards/Incentives</v>
      </c>
      <c r="FK3" s="935" t="str">
        <f>'Weekly Progress Report'!A88</f>
        <v>Total Act.</v>
      </c>
      <c r="FL3" s="933" t="str">
        <f>'Weekly Progress Report'!B88</f>
        <v>Not Started</v>
      </c>
      <c r="FM3" s="933" t="str">
        <f>'Weekly Progress Report'!C88</f>
        <v>In Progress</v>
      </c>
      <c r="FN3" s="933" t="str">
        <f>'Weekly Progress Report'!D88</f>
        <v>Completed</v>
      </c>
      <c r="FO3" s="933" t="s">
        <v>19</v>
      </c>
      <c r="FP3" s="933" t="s">
        <v>20</v>
      </c>
      <c r="FQ3" s="933" t="s">
        <v>21</v>
      </c>
      <c r="FR3" s="936" t="s">
        <v>22</v>
      </c>
      <c r="FS3" s="935">
        <f>'Weekly Progress Report'!B96</f>
        <v>0</v>
      </c>
      <c r="FT3" s="933">
        <f>'Weekly Progress Report'!D96</f>
        <v>0</v>
      </c>
      <c r="FU3" s="933">
        <f>'Weekly Progress Report'!F96</f>
        <v>0</v>
      </c>
      <c r="FV3" s="933">
        <f>'Weekly Progress Report'!H96</f>
        <v>0</v>
      </c>
      <c r="FW3" s="933">
        <f>'Weekly Progress Report'!J96</f>
        <v>0</v>
      </c>
      <c r="FX3" s="933">
        <f>'Weekly Progress Report'!L96</f>
        <v>0</v>
      </c>
      <c r="FY3" s="933">
        <f>'Weekly Progress Report'!N96</f>
        <v>0</v>
      </c>
      <c r="FZ3" s="933">
        <f>'Weekly Progress Report'!O96</f>
        <v>0</v>
      </c>
      <c r="GA3" s="936">
        <f>'Weekly Progress Report'!P96</f>
        <v>0</v>
      </c>
    </row>
    <row r="4" spans="1:183" s="45" customFormat="1" ht="36" customHeight="1" thickBot="1">
      <c r="A4" s="205">
        <f>'Weekly Progress Report'!AG1</f>
        <v>46301</v>
      </c>
      <c r="B4" s="45" t="str">
        <f>'Weekly Progress Report'!B3</f>
        <v>LAND DEVELOPMENT OF JEDDAH OASIS</v>
      </c>
      <c r="C4" s="45" t="str">
        <f>'Weekly Progress Report'!B4</f>
        <v>JHD4-02-007</v>
      </c>
      <c r="D4" s="45" t="str">
        <f>'Weekly Progress Report'!B5</f>
        <v>AL-ENJAZ TRADING AND CONTRACTING COMPANY</v>
      </c>
      <c r="E4" s="45" t="str">
        <f>'Weekly Progress Report'!B6</f>
        <v>SAUDI ARABIA CONSULTING ENGINEERING COMPANY "EGIS"</v>
      </c>
      <c r="F4" s="45" t="str">
        <f>'Weekly Progress Report'!E4</f>
        <v>Construction</v>
      </c>
      <c r="G4" s="45" t="str">
        <f>'Weekly Progress Report'!E5</f>
        <v>Active</v>
      </c>
      <c r="H4" s="45" t="str">
        <f>'Weekly Progress Report'!E6</f>
        <v>Mohammed Alshunaifi</v>
      </c>
      <c r="I4" s="206" t="str">
        <f>'Weekly Progress Report'!AA3</f>
        <v xml:space="preserve">Land development of jeddah oasis (The project includes construction of Roads works ; Storm water piping network with catch basins and manholes, Box Culvert ;Sewerage piping network with manhole ; Potable water piping network with fitting , valves and fire hydrant ;TSE Network ; Sewerage pump stations ;Channels ;36 KV medium voltage cable with Ring Main Unit ; Street Lighting with Unit Sub-stations , Ring Main Units and Low Voltage Cables ,concrete ducts at road crossing) </v>
      </c>
      <c r="J4" s="207">
        <f>'Weekly Progress Report'!H3</f>
        <v>45970</v>
      </c>
      <c r="K4" s="208">
        <f>'Weekly Progress Report'!H4</f>
        <v>45977</v>
      </c>
      <c r="L4" s="208">
        <f>'Weekly Progress Report'!H5</f>
        <v>45985</v>
      </c>
      <c r="M4" s="208">
        <f>'Weekly Progress Report'!H6</f>
        <v>46530</v>
      </c>
      <c r="N4" s="208">
        <f>'Weekly Progress Report'!$J$3</f>
        <v>45970</v>
      </c>
      <c r="O4" s="208">
        <f>'Weekly Progress Report'!$J$4</f>
        <v>45977</v>
      </c>
      <c r="P4" s="208">
        <f>'Weekly Progress Report'!$J$5</f>
        <v>45985</v>
      </c>
      <c r="Q4" s="209">
        <f>'Weekly Progress Report'!$J$6</f>
        <v>46530</v>
      </c>
      <c r="R4" s="209">
        <f>'Weekly Progress Report'!$L$3</f>
        <v>46530</v>
      </c>
      <c r="S4" s="209">
        <f>'Weekly Progress Report'!$L$4</f>
        <v>46530</v>
      </c>
      <c r="T4" s="210">
        <f>'Weekly Progress Report'!$L$5</f>
        <v>46403</v>
      </c>
      <c r="U4" s="211">
        <f>'Weekly Progress Report'!$O$3</f>
        <v>57304347.860000007</v>
      </c>
      <c r="V4" s="212">
        <f>'Weekly Progress Report'!$O$4</f>
        <v>57304347.860000007</v>
      </c>
      <c r="W4" s="212">
        <f>'Weekly Progress Report'!$O$5</f>
        <v>57304347.860000007</v>
      </c>
      <c r="X4" s="213">
        <f>'Weekly Progress Report'!$O$6</f>
        <v>0</v>
      </c>
      <c r="Y4" s="212">
        <f>'Weekly Progress Report'!$S$3</f>
        <v>0</v>
      </c>
      <c r="Z4" s="212">
        <f>'Weekly Progress Report'!$S$4</f>
        <v>35217376.920000002</v>
      </c>
      <c r="AA4" s="212">
        <f>'Weekly Progress Report'!$S$5</f>
        <v>0</v>
      </c>
      <c r="AB4" s="214">
        <f>'Weekly Progress Report'!$S$6</f>
        <v>52128291.815724231</v>
      </c>
      <c r="AC4" s="215">
        <f>'Weekly Progress Report'!$J$28</f>
        <v>0.74182849482653523</v>
      </c>
      <c r="AD4" s="216">
        <f>'Weekly Progress Report'!$V$3</f>
        <v>0.58611719554084096</v>
      </c>
      <c r="AE4" s="216">
        <f>'Weekly Progress Report'!$V$4</f>
        <v>0.91108660633486505</v>
      </c>
      <c r="AF4" s="216">
        <f>'Weekly Progress Report'!$X$3</f>
        <v>0.75168685642827071</v>
      </c>
      <c r="AG4" s="216">
        <f>'Weekly Progress Report'!$X$4</f>
        <v>0.95102023735380781</v>
      </c>
      <c r="AH4" s="217">
        <f>'Weekly Progress Report'!$Z$3</f>
        <v>0.85303793103448289</v>
      </c>
      <c r="AI4" s="217">
        <f>'Weekly Progress Report'!$Z$5</f>
        <v>0.9</v>
      </c>
      <c r="AJ4" s="278">
        <f>'Weekly Progress Report'!$E$28</f>
        <v>434076.64000000048</v>
      </c>
      <c r="AK4" s="278">
        <f>'Weekly Progress Report'!$F$28</f>
        <v>1546131.5100000002</v>
      </c>
      <c r="AL4" s="279">
        <f>AJ4/V4</f>
        <v>7.5749337739693182E-3</v>
      </c>
      <c r="AM4" s="279">
        <f>AK4/V4</f>
        <v>2.6981050613774493E-2</v>
      </c>
      <c r="AN4" s="216">
        <f>'Weekly Progress Report'!S28</f>
        <v>1.4595215998857786E-2</v>
      </c>
      <c r="AO4" s="218">
        <f>'Weekly Progress Report'!T28</f>
        <v>1.389117960559192E-2</v>
      </c>
      <c r="AP4" s="219">
        <f>'Weekly Progress Report'!C66</f>
        <v>389</v>
      </c>
      <c r="AQ4" s="217">
        <f>'Weekly Progress Report'!I66</f>
        <v>0</v>
      </c>
      <c r="AR4" s="217">
        <f>'Weekly Progress Report'!J66</f>
        <v>0</v>
      </c>
      <c r="AS4" s="220">
        <f>'Weekly Progress Report'!K66</f>
        <v>389</v>
      </c>
      <c r="AT4" s="219">
        <f>'Weekly Progress Report'!C75</f>
        <v>146</v>
      </c>
      <c r="AU4" s="217">
        <f>'Weekly Progress Report'!J75</f>
        <v>0</v>
      </c>
      <c r="AV4" s="220">
        <f>'Weekly Progress Report'!K75</f>
        <v>146</v>
      </c>
      <c r="AW4" s="219">
        <f>'Weekly Progress Report'!C84</f>
        <v>34</v>
      </c>
      <c r="AX4" s="217">
        <f>'Weekly Progress Report'!D84</f>
        <v>34</v>
      </c>
      <c r="AY4" s="217">
        <f>'Weekly Progress Report'!E84</f>
        <v>34</v>
      </c>
      <c r="AZ4" s="217">
        <f>'Weekly Progress Report'!F84</f>
        <v>0</v>
      </c>
      <c r="BA4" s="217">
        <f>'Weekly Progress Report'!G84</f>
        <v>27</v>
      </c>
      <c r="BB4" s="217">
        <f>'Weekly Progress Report'!H84</f>
        <v>7</v>
      </c>
      <c r="BC4" s="210">
        <f>'Weekly Progress Report'!I84</f>
        <v>46280</v>
      </c>
      <c r="BD4" s="219">
        <f>'Weekly Progress Report'!N62</f>
        <v>43</v>
      </c>
      <c r="BE4" s="217">
        <f>'Weekly Progress Report'!O62</f>
        <v>43</v>
      </c>
      <c r="BF4" s="217">
        <f>'Weekly Progress Report'!P62</f>
        <v>0</v>
      </c>
      <c r="BG4" s="217">
        <f>'Weekly Progress Report'!Q62</f>
        <v>0</v>
      </c>
      <c r="BH4" s="217">
        <f>'Weekly Progress Report'!N63</f>
        <v>10</v>
      </c>
      <c r="BI4" s="217">
        <f>'Weekly Progress Report'!O63</f>
        <v>10</v>
      </c>
      <c r="BJ4" s="217">
        <f>'Weekly Progress Report'!P63</f>
        <v>0</v>
      </c>
      <c r="BK4" s="217">
        <f>'Weekly Progress Report'!Q63</f>
        <v>0</v>
      </c>
      <c r="BL4" s="217">
        <f>'Weekly Progress Report'!N64</f>
        <v>116</v>
      </c>
      <c r="BM4" s="217">
        <f>'Weekly Progress Report'!O64</f>
        <v>116</v>
      </c>
      <c r="BN4" s="217">
        <f>'Weekly Progress Report'!P64</f>
        <v>0</v>
      </c>
      <c r="BO4" s="217">
        <f>'Weekly Progress Report'!Q64</f>
        <v>0</v>
      </c>
      <c r="BP4" s="217">
        <f>'Weekly Progress Report'!N65</f>
        <v>1571</v>
      </c>
      <c r="BQ4" s="217">
        <f>'Weekly Progress Report'!O65</f>
        <v>1551</v>
      </c>
      <c r="BR4" s="217">
        <f>'Weekly Progress Report'!P65</f>
        <v>20</v>
      </c>
      <c r="BS4" s="220">
        <f>'Weekly Progress Report'!Q65</f>
        <v>0</v>
      </c>
      <c r="BT4" s="221">
        <f>'Weekly Progress Report'!O67</f>
        <v>46039</v>
      </c>
      <c r="BU4" s="222">
        <f>'Weekly Progress Report'!O68</f>
        <v>1</v>
      </c>
      <c r="BV4" s="222">
        <f>'Weekly Progress Report'!O69</f>
        <v>46019</v>
      </c>
      <c r="BW4" s="222">
        <f>'Weekly Progress Report'!O70</f>
        <v>1</v>
      </c>
      <c r="BX4" s="222">
        <f>'Weekly Progress Report'!O71</f>
        <v>46034</v>
      </c>
      <c r="BY4" s="222">
        <f>'Weekly Progress Report'!U67</f>
        <v>46012</v>
      </c>
      <c r="BZ4" s="217">
        <f>'Weekly Progress Report'!U68</f>
        <v>1</v>
      </c>
      <c r="CA4" s="222">
        <f>'Weekly Progress Report'!U69</f>
        <v>46012</v>
      </c>
      <c r="CB4" s="222">
        <f>'Weekly Progress Report'!U70</f>
        <v>45985</v>
      </c>
      <c r="CC4" s="220">
        <f>'Weekly Progress Report'!U71</f>
        <v>1</v>
      </c>
      <c r="CD4" s="211">
        <f>'Weekly Progress Report'!N73</f>
        <v>8</v>
      </c>
      <c r="CE4" s="212">
        <f>'Weekly Progress Report'!N74</f>
        <v>7</v>
      </c>
      <c r="CF4" s="212">
        <f>'Weekly Progress Report'!N75</f>
        <v>3</v>
      </c>
      <c r="CG4" s="212">
        <f>'Weekly Progress Report'!N76</f>
        <v>4</v>
      </c>
      <c r="CH4" s="212">
        <f>'Weekly Progress Report'!N77</f>
        <v>0</v>
      </c>
      <c r="CI4" s="212">
        <f>'Weekly Progress Report'!N78</f>
        <v>0</v>
      </c>
      <c r="CJ4" s="212">
        <f>'Weekly Progress Report'!N79</f>
        <v>0</v>
      </c>
      <c r="CK4" s="223">
        <f>'Weekly Progress Report'!R73</f>
        <v>40499983.457999997</v>
      </c>
      <c r="CL4" s="223">
        <f>'Weekly Progress Report'!R74</f>
        <v>33617268.486999996</v>
      </c>
      <c r="CM4" s="223">
        <f>'Weekly Progress Report'!R75</f>
        <v>27469388.637499999</v>
      </c>
      <c r="CN4" s="224">
        <f>'Weekly Progress Report'!R76</f>
        <v>0</v>
      </c>
      <c r="CO4" s="223">
        <f>'Weekly Progress Report'!R77</f>
        <v>0</v>
      </c>
      <c r="CP4" s="223">
        <f>'Weekly Progress Report'!R78</f>
        <v>0</v>
      </c>
      <c r="CQ4" s="225">
        <f>'Weekly Progress Report'!R79</f>
        <v>0</v>
      </c>
      <c r="CR4" s="226">
        <f>'Weekly Progress Report'!L83</f>
        <v>12</v>
      </c>
      <c r="CS4" s="217">
        <f>'Weekly Progress Report'!M83</f>
        <v>49</v>
      </c>
      <c r="CT4" s="217">
        <f>'Weekly Progress Report'!O83</f>
        <v>0</v>
      </c>
      <c r="CU4" s="227">
        <f>'Weekly Progress Report'!P83</f>
        <v>61</v>
      </c>
      <c r="CV4" s="217">
        <f>'Weekly Progress Report'!Q83</f>
        <v>181</v>
      </c>
      <c r="CW4" s="217">
        <f>'Weekly Progress Report'!T93</f>
        <v>30</v>
      </c>
      <c r="CX4" s="220">
        <f>'Weekly Progress Report'!U93</f>
        <v>113</v>
      </c>
      <c r="CY4" s="219">
        <f>'Weekly Progress Report'!Z61</f>
        <v>11376</v>
      </c>
      <c r="CZ4" s="217">
        <f>'Weekly Progress Report'!Z62</f>
        <v>11376</v>
      </c>
      <c r="DA4" s="217">
        <f>'Weekly Progress Report'!Z63</f>
        <v>0</v>
      </c>
      <c r="DB4" s="217">
        <f>'Weekly Progress Report'!Z64</f>
        <v>0</v>
      </c>
      <c r="DC4" s="217">
        <f>'Weekly Progress Report'!Z65</f>
        <v>0</v>
      </c>
      <c r="DD4" s="217">
        <f>'Weekly Progress Report'!Z66</f>
        <v>0</v>
      </c>
      <c r="DE4" s="217">
        <f>'Weekly Progress Report'!Z67</f>
        <v>0</v>
      </c>
      <c r="DF4" s="217">
        <f>'Weekly Progress Report'!Z68</f>
        <v>0</v>
      </c>
      <c r="DG4" s="217">
        <f>'Weekly Progress Report'!Z69</f>
        <v>0</v>
      </c>
      <c r="DH4" s="217">
        <f>'Weekly Progress Report'!Z70</f>
        <v>0</v>
      </c>
      <c r="DI4" s="217">
        <f>'Weekly Progress Report'!Z71</f>
        <v>0</v>
      </c>
      <c r="DJ4" s="217">
        <f>'Weekly Progress Report'!Z72</f>
        <v>0</v>
      </c>
      <c r="DK4" s="217">
        <f>'Weekly Progress Report'!Z73</f>
        <v>7</v>
      </c>
      <c r="DL4" s="217">
        <f>'Weekly Progress Report'!Z74</f>
        <v>0</v>
      </c>
      <c r="DM4" s="217">
        <f>'Weekly Progress Report'!Z75</f>
        <v>1</v>
      </c>
      <c r="DN4" s="217">
        <f>'Weekly Progress Report'!Z76</f>
        <v>0</v>
      </c>
      <c r="DO4" s="217">
        <f>'Weekly Progress Report'!AB61</f>
        <v>11376</v>
      </c>
      <c r="DP4" s="217">
        <f>'Weekly Progress Report'!AB62</f>
        <v>11376</v>
      </c>
      <c r="DQ4" s="217">
        <f>'Weekly Progress Report'!AB63</f>
        <v>0</v>
      </c>
      <c r="DR4" s="217">
        <f>'Weekly Progress Report'!AB64</f>
        <v>0</v>
      </c>
      <c r="DS4" s="217">
        <f>'Weekly Progress Report'!AB65</f>
        <v>0</v>
      </c>
      <c r="DT4" s="217">
        <f>'Weekly Progress Report'!AB66</f>
        <v>0</v>
      </c>
      <c r="DU4" s="217">
        <f>'Weekly Progress Report'!AB67</f>
        <v>0</v>
      </c>
      <c r="DV4" s="217">
        <f>'Weekly Progress Report'!AB68</f>
        <v>0</v>
      </c>
      <c r="DW4" s="217">
        <f>'Weekly Progress Report'!AB69</f>
        <v>0</v>
      </c>
      <c r="DX4" s="217">
        <f>'Weekly Progress Report'!AB70</f>
        <v>0</v>
      </c>
      <c r="DY4" s="217">
        <f>'Weekly Progress Report'!AB71</f>
        <v>0</v>
      </c>
      <c r="DZ4" s="217">
        <f>'Weekly Progress Report'!AB72</f>
        <v>0</v>
      </c>
      <c r="EA4" s="217">
        <f>'Weekly Progress Report'!AB73</f>
        <v>7</v>
      </c>
      <c r="EB4" s="217">
        <f>'Weekly Progress Report'!AB74</f>
        <v>0</v>
      </c>
      <c r="EC4" s="217">
        <f>'Weekly Progress Report'!AB75</f>
        <v>1</v>
      </c>
      <c r="ED4" s="217">
        <f>'Weekly Progress Report'!AB76</f>
        <v>0</v>
      </c>
      <c r="EE4" s="217">
        <f>'Weekly Progress Report'!AC61</f>
        <v>480230</v>
      </c>
      <c r="EF4" s="217">
        <f>'Weekly Progress Report'!AC62</f>
        <v>480230</v>
      </c>
      <c r="EG4" s="217">
        <f>'Weekly Progress Report'!AC63</f>
        <v>0</v>
      </c>
      <c r="EH4" s="217">
        <f>'Weekly Progress Report'!AC64</f>
        <v>0</v>
      </c>
      <c r="EI4" s="217">
        <f>'Weekly Progress Report'!AC65</f>
        <v>0</v>
      </c>
      <c r="EJ4" s="217">
        <f>'Weekly Progress Report'!AC66</f>
        <v>0</v>
      </c>
      <c r="EK4" s="217">
        <f>'Weekly Progress Report'!AC67</f>
        <v>0</v>
      </c>
      <c r="EL4" s="217">
        <f>'Weekly Progress Report'!AC68</f>
        <v>0</v>
      </c>
      <c r="EM4" s="217">
        <f>'Weekly Progress Report'!AC69</f>
        <v>0</v>
      </c>
      <c r="EN4" s="217">
        <f>'Weekly Progress Report'!AC70</f>
        <v>0</v>
      </c>
      <c r="EO4" s="217">
        <f>'Weekly Progress Report'!AC71</f>
        <v>0</v>
      </c>
      <c r="EP4" s="217">
        <f>'Weekly Progress Report'!AC72</f>
        <v>69</v>
      </c>
      <c r="EQ4" s="217">
        <f>'Weekly Progress Report'!AC73</f>
        <v>259</v>
      </c>
      <c r="ER4" s="217">
        <f>'Weekly Progress Report'!AC74</f>
        <v>0</v>
      </c>
      <c r="ES4" s="217">
        <f>'Weekly Progress Report'!AC75</f>
        <v>41</v>
      </c>
      <c r="ET4" s="217">
        <f>'Weekly Progress Report'!AC76</f>
        <v>0</v>
      </c>
      <c r="EU4" s="217">
        <f>'Weekly Progress Report'!AD61</f>
        <v>493390</v>
      </c>
      <c r="EV4" s="217">
        <f>'Weekly Progress Report'!AD62</f>
        <v>493390</v>
      </c>
      <c r="EW4" s="217">
        <f>'Weekly Progress Report'!AD63</f>
        <v>0</v>
      </c>
      <c r="EX4" s="217">
        <f>'Weekly Progress Report'!AD64</f>
        <v>0</v>
      </c>
      <c r="EY4" s="217">
        <f>'Weekly Progress Report'!AD65</f>
        <v>0</v>
      </c>
      <c r="EZ4" s="217">
        <f>'Weekly Progress Report'!AD66</f>
        <v>0</v>
      </c>
      <c r="FA4" s="217">
        <f>'Weekly Progress Report'!AD67</f>
        <v>0</v>
      </c>
      <c r="FB4" s="217">
        <f>'Weekly Progress Report'!AD68</f>
        <v>0</v>
      </c>
      <c r="FC4" s="217">
        <f>'Weekly Progress Report'!AD69</f>
        <v>0</v>
      </c>
      <c r="FD4" s="217">
        <f>'Weekly Progress Report'!AD70</f>
        <v>0</v>
      </c>
      <c r="FE4" s="217">
        <f>'Weekly Progress Report'!AD71</f>
        <v>0</v>
      </c>
      <c r="FF4" s="217">
        <f>'Weekly Progress Report'!AD72</f>
        <v>80</v>
      </c>
      <c r="FG4" s="217">
        <f>'Weekly Progress Report'!AD73</f>
        <v>264</v>
      </c>
      <c r="FH4" s="217">
        <f>'Weekly Progress Report'!AD74</f>
        <v>0</v>
      </c>
      <c r="FI4" s="217">
        <f>'Weekly Progress Report'!AD75</f>
        <v>42</v>
      </c>
      <c r="FJ4" s="220">
        <f>'Weekly Progress Report'!AD76</f>
        <v>0</v>
      </c>
      <c r="FK4" s="228">
        <f>'Weekly Progress Report'!A89</f>
        <v>1218</v>
      </c>
      <c r="FL4" s="213">
        <f>'Weekly Progress Report'!B89</f>
        <v>41</v>
      </c>
      <c r="FM4" s="213">
        <f>'Weekly Progress Report'!C89</f>
        <v>13</v>
      </c>
      <c r="FN4" s="213">
        <f>'Weekly Progress Report'!D89</f>
        <v>1164</v>
      </c>
      <c r="FO4" s="217">
        <f>'Weekly Progress Report'!A93</f>
        <v>0</v>
      </c>
      <c r="FP4" s="217">
        <f>'Weekly Progress Report'!B93</f>
        <v>0</v>
      </c>
      <c r="FQ4" s="217">
        <f>'Weekly Progress Report'!H93</f>
        <v>8</v>
      </c>
      <c r="FR4" s="220">
        <f>'Weekly Progress Report'!I93</f>
        <v>4</v>
      </c>
      <c r="FS4" s="221">
        <f>'Weekly Progress Report'!B101</f>
        <v>0</v>
      </c>
      <c r="FT4" s="222">
        <f>'Weekly Progress Report'!D101</f>
        <v>0</v>
      </c>
      <c r="FU4" s="222">
        <f>'Weekly Progress Report'!F101</f>
        <v>0</v>
      </c>
      <c r="FV4" s="222">
        <f>'Weekly Progress Report'!H101</f>
        <v>0</v>
      </c>
      <c r="FW4" s="222">
        <f>'Weekly Progress Report'!J101</f>
        <v>0</v>
      </c>
      <c r="FX4" s="222">
        <f>'Weekly Progress Report'!L101</f>
        <v>0</v>
      </c>
      <c r="FY4" s="229">
        <f>'Weekly Progress Report'!N101</f>
        <v>0</v>
      </c>
      <c r="FZ4" s="217">
        <f>'Weekly Progress Report'!O101</f>
        <v>0</v>
      </c>
      <c r="GA4" s="220">
        <f>'Weekly Progress Report'!P101</f>
        <v>0</v>
      </c>
    </row>
    <row r="11" spans="1:183">
      <c r="CE11" s="16"/>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headerFooter>
    <oddFooter>&amp;L_x000D_&amp;1#&amp;"Calibri"&amp;10&amp;K000000 Data sensitivity - Public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43"/>
  <sheetViews>
    <sheetView view="pageBreakPreview" topLeftCell="J68" zoomScale="85" zoomScaleNormal="85" zoomScaleSheetLayoutView="85" workbookViewId="0">
      <selection activeCell="AD61" sqref="AD61"/>
    </sheetView>
  </sheetViews>
  <sheetFormatPr defaultColWidth="9.140625" defaultRowHeight="15.75"/>
  <cols>
    <col min="1" max="1" width="23" style="314" customWidth="1"/>
    <col min="2" max="2" width="12.7109375" style="314" customWidth="1"/>
    <col min="3" max="3" width="17.5703125" style="314" bestFit="1" customWidth="1"/>
    <col min="4" max="4" width="12.7109375" style="314" customWidth="1"/>
    <col min="5" max="5" width="13.85546875" style="314" customWidth="1"/>
    <col min="6" max="6" width="13.28515625" style="314" bestFit="1" customWidth="1"/>
    <col min="7" max="7" width="15.7109375" style="314" customWidth="1"/>
    <col min="8" max="9" width="14.85546875" style="314" customWidth="1"/>
    <col min="10" max="12" width="13.140625" style="314" customWidth="1"/>
    <col min="13" max="13" width="12.7109375" style="314" customWidth="1"/>
    <col min="14" max="14" width="14.5703125" style="314" customWidth="1"/>
    <col min="15" max="15" width="14.85546875" style="314" customWidth="1"/>
    <col min="16" max="16" width="12.7109375" style="314" customWidth="1"/>
    <col min="17" max="17" width="13.85546875" style="314" customWidth="1"/>
    <col min="18" max="18" width="14.85546875" style="314" customWidth="1"/>
    <col min="19" max="22" width="12.7109375" style="314" customWidth="1"/>
    <col min="23" max="23" width="14" style="314" customWidth="1"/>
    <col min="24" max="26" width="12.7109375" style="314" customWidth="1"/>
    <col min="27" max="27" width="10.28515625" style="314" customWidth="1"/>
    <col min="28" max="29" width="19.42578125" style="314" customWidth="1"/>
    <col min="30" max="31" width="16.85546875" style="314" customWidth="1"/>
    <col min="32" max="33" width="17.28515625" style="314" customWidth="1"/>
    <col min="34" max="37" width="12.7109375" style="314" customWidth="1"/>
    <col min="38" max="38" width="12.42578125" style="314" customWidth="1"/>
    <col min="39" max="39" width="9.7109375" style="314" bestFit="1" customWidth="1"/>
    <col min="40" max="40" width="18.140625" style="314" customWidth="1"/>
    <col min="41" max="41" width="13.7109375" style="314" customWidth="1"/>
    <col min="42" max="43" width="12.140625" style="314" bestFit="1" customWidth="1"/>
    <col min="44" max="44" width="11.7109375" style="314" bestFit="1" customWidth="1"/>
    <col min="45" max="45" width="11.140625" style="314" bestFit="1" customWidth="1"/>
    <col min="46" max="46" width="6.28515625" style="314" customWidth="1"/>
    <col min="47" max="47" width="10" style="314" bestFit="1" customWidth="1"/>
    <col min="48" max="48" width="12.140625" style="314" bestFit="1" customWidth="1"/>
    <col min="49" max="49" width="11.7109375" style="314" bestFit="1" customWidth="1"/>
    <col min="50" max="50" width="11.42578125" style="314" bestFit="1" customWidth="1"/>
    <col min="51" max="51" width="10.42578125" style="314" bestFit="1" customWidth="1"/>
    <col min="52" max="52" width="11.7109375" style="314" bestFit="1" customWidth="1"/>
    <col min="53" max="53" width="9.28515625" style="314" bestFit="1" customWidth="1"/>
    <col min="54" max="215" width="9.140625" style="314"/>
    <col min="216" max="216" width="9.140625" style="314" customWidth="1"/>
    <col min="217" max="16384" width="9.140625" style="314"/>
  </cols>
  <sheetData>
    <row r="1" spans="1:49" ht="33" customHeight="1" thickBot="1">
      <c r="A1" s="1397" t="s">
        <v>23</v>
      </c>
      <c r="B1" s="1398"/>
      <c r="C1" s="1398"/>
      <c r="D1" s="1398"/>
      <c r="E1" s="1398"/>
      <c r="F1" s="1398"/>
      <c r="G1" s="1398"/>
      <c r="H1" s="1398"/>
      <c r="I1" s="1398"/>
      <c r="J1" s="381"/>
      <c r="K1" s="381"/>
      <c r="L1" s="381"/>
      <c r="M1" s="381"/>
      <c r="N1" s="381"/>
      <c r="O1" s="382"/>
      <c r="P1" s="382"/>
      <c r="Q1" s="382"/>
      <c r="R1" s="382"/>
      <c r="S1" s="382"/>
      <c r="T1" s="382"/>
      <c r="U1" s="382"/>
      <c r="V1" s="382"/>
      <c r="W1" s="382"/>
      <c r="X1" s="382"/>
      <c r="Y1" s="383"/>
      <c r="Z1" s="382"/>
      <c r="AA1" s="384"/>
      <c r="AB1" s="384"/>
      <c r="AC1" s="384"/>
      <c r="AD1" s="1082" t="str">
        <f>+HSE!L4</f>
        <v>Report No.</v>
      </c>
      <c r="AE1" s="1082">
        <f>+HSE!P4</f>
        <v>46</v>
      </c>
      <c r="AF1" s="385" t="s">
        <v>24</v>
      </c>
      <c r="AG1" s="386">
        <f>'General Information'!L1</f>
        <v>46301</v>
      </c>
      <c r="AH1" s="387"/>
      <c r="AJ1"/>
      <c r="AK1"/>
    </row>
    <row r="2" spans="1:49" s="399" customFormat="1" ht="20.100000000000001" customHeight="1" thickBot="1">
      <c r="A2" s="388" t="s">
        <v>25</v>
      </c>
      <c r="B2" s="389"/>
      <c r="C2" s="389"/>
      <c r="D2" s="389"/>
      <c r="E2" s="389"/>
      <c r="F2" s="390"/>
      <c r="G2" s="391" t="s">
        <v>26</v>
      </c>
      <c r="H2" s="392"/>
      <c r="I2" s="392"/>
      <c r="J2" s="392"/>
      <c r="K2" s="392"/>
      <c r="L2" s="393"/>
      <c r="M2" s="394" t="s">
        <v>27</v>
      </c>
      <c r="N2" s="395"/>
      <c r="O2" s="392"/>
      <c r="P2" s="392"/>
      <c r="Q2" s="395"/>
      <c r="R2" s="395"/>
      <c r="S2" s="392"/>
      <c r="T2" s="393"/>
      <c r="U2" s="394" t="s">
        <v>28</v>
      </c>
      <c r="V2" s="395"/>
      <c r="W2" s="395"/>
      <c r="X2" s="395"/>
      <c r="Y2" s="395"/>
      <c r="Z2" s="395"/>
      <c r="AA2" s="292" t="s">
        <v>29</v>
      </c>
      <c r="AB2" s="396"/>
      <c r="AC2" s="396"/>
      <c r="AD2" s="397"/>
      <c r="AE2" s="396"/>
      <c r="AF2" s="396"/>
      <c r="AG2" s="396"/>
      <c r="AH2" s="398"/>
      <c r="AJ2"/>
      <c r="AK2"/>
    </row>
    <row r="3" spans="1:49" ht="50.25" customHeight="1" thickTop="1" thickBot="1">
      <c r="A3" s="230" t="s">
        <v>30</v>
      </c>
      <c r="B3" s="400" t="str">
        <f>'General Information'!C3</f>
        <v>LAND DEVELOPMENT OF JEDDAH OASIS</v>
      </c>
      <c r="C3" s="401"/>
      <c r="D3" s="402"/>
      <c r="E3" s="402"/>
      <c r="F3" s="403"/>
      <c r="G3" s="235" t="s">
        <v>31</v>
      </c>
      <c r="H3" s="404">
        <f>'General Information'!C12</f>
        <v>45970</v>
      </c>
      <c r="I3" s="239" t="s">
        <v>32</v>
      </c>
      <c r="J3" s="405">
        <f>'General Information'!C16</f>
        <v>45970</v>
      </c>
      <c r="K3" s="239" t="s">
        <v>33</v>
      </c>
      <c r="L3" s="406">
        <f>'General Information'!C20</f>
        <v>46530</v>
      </c>
      <c r="M3" s="1463" t="s">
        <v>34</v>
      </c>
      <c r="N3" s="1458"/>
      <c r="O3" s="1448">
        <f>'Invoice Log'!E3</f>
        <v>57304347.860000007</v>
      </c>
      <c r="P3" s="1454"/>
      <c r="Q3" s="1457" t="s">
        <v>35</v>
      </c>
      <c r="R3" s="1458"/>
      <c r="S3" s="1448">
        <f>'Invoice Log'!I3</f>
        <v>0</v>
      </c>
      <c r="T3" s="1449" t="s">
        <v>36</v>
      </c>
      <c r="U3" s="243" t="s">
        <v>37</v>
      </c>
      <c r="V3" s="407">
        <f>K28</f>
        <v>0.58611719554084096</v>
      </c>
      <c r="W3" s="246" t="s">
        <v>38</v>
      </c>
      <c r="X3" s="407">
        <f>W28</f>
        <v>0.75168685642827071</v>
      </c>
      <c r="Y3" s="1435" t="s">
        <v>39</v>
      </c>
      <c r="Z3" s="912">
        <f>Quality!AC10</f>
        <v>0.85303793103448289</v>
      </c>
      <c r="AA3" s="1507" t="str">
        <f>+Progress!B1</f>
        <v xml:space="preserve">Land development of jeddah oasis (The project includes construction of Roads works ; Storm water piping network with catch basins and manholes, Box Culvert ;Sewerage piping network with manhole ; Potable water piping network with fitting , valves and fire hydrant ;TSE Network ; Sewerage pump stations ;Channels ;36 KV medium voltage cable with Ring Main Unit ; Street Lighting with Unit Sub-stations , Ring Main Units and Low Voltage Cables ,concrete ducts at road crossing) </v>
      </c>
      <c r="AB3" s="1507"/>
      <c r="AC3" s="1507"/>
      <c r="AD3" s="1507"/>
      <c r="AE3" s="1507"/>
      <c r="AF3" s="1507"/>
      <c r="AG3" s="1507"/>
      <c r="AH3" s="1508"/>
      <c r="AJ3"/>
      <c r="AK3"/>
    </row>
    <row r="4" spans="1:49" ht="35.25" customHeight="1" thickBot="1">
      <c r="A4" s="230" t="s">
        <v>40</v>
      </c>
      <c r="B4" s="1295" t="str">
        <f>'General Information'!C4</f>
        <v>JHD4-02-007</v>
      </c>
      <c r="C4" s="1296"/>
      <c r="D4" s="232" t="s">
        <v>41</v>
      </c>
      <c r="E4" s="1297" t="str">
        <f>'General Information'!C7</f>
        <v>Construction</v>
      </c>
      <c r="F4" s="1298"/>
      <c r="G4" s="236" t="s">
        <v>42</v>
      </c>
      <c r="H4" s="408">
        <f>'General Information'!C13</f>
        <v>45977</v>
      </c>
      <c r="I4" s="240" t="s">
        <v>43</v>
      </c>
      <c r="J4" s="409">
        <f>'General Information'!C17</f>
        <v>45977</v>
      </c>
      <c r="K4" s="240" t="s">
        <v>44</v>
      </c>
      <c r="L4" s="410">
        <f>'General Information'!C21</f>
        <v>46530</v>
      </c>
      <c r="M4" s="1450" t="s">
        <v>45</v>
      </c>
      <c r="N4" s="1451"/>
      <c r="O4" s="1448">
        <f>'Invoice Log'!E4</f>
        <v>57304347.860000007</v>
      </c>
      <c r="P4" s="1454" t="s">
        <v>36</v>
      </c>
      <c r="Q4" s="1459" t="s">
        <v>46</v>
      </c>
      <c r="R4" s="1451"/>
      <c r="S4" s="1448">
        <f>+'Invoice Log'!F59</f>
        <v>35217376.920000002</v>
      </c>
      <c r="T4" s="1449"/>
      <c r="U4" s="244" t="s">
        <v>47</v>
      </c>
      <c r="V4" s="411">
        <f>L28</f>
        <v>0.91108660633486505</v>
      </c>
      <c r="W4" s="246" t="s">
        <v>48</v>
      </c>
      <c r="X4" s="411">
        <f>X28</f>
        <v>0.95102023735380781</v>
      </c>
      <c r="Y4" s="1436"/>
      <c r="Z4" s="412" t="str">
        <f>REPT("¢",IF(INT(+Z3*10)&gt;5,5,INT(+Z3*10)))&amp;REPT("£",IF(INT(+Z3*10)&gt;5,0,5-INT(+Z3*10)))&amp;CHAR(10)&amp;REPT("¢",+IF(INT(+Z3*10)&gt;5,-5+INT(+Z3*10),0))&amp;REPT("£",IF(INT(+Z3*10)&gt;5,10-INT(+Z3*10),5))</f>
        <v>¢¢¢¢¢
¢¢¢££</v>
      </c>
      <c r="AA4" s="1509"/>
      <c r="AB4" s="1509"/>
      <c r="AC4" s="1509"/>
      <c r="AD4" s="1509"/>
      <c r="AE4" s="1509"/>
      <c r="AF4" s="1509"/>
      <c r="AG4" s="1509"/>
      <c r="AH4" s="1510"/>
      <c r="AJ4"/>
      <c r="AK4"/>
    </row>
    <row r="5" spans="1:49" ht="35.25" customHeight="1" thickBot="1">
      <c r="A5" s="230" t="s">
        <v>49</v>
      </c>
      <c r="B5" s="1295" t="str">
        <f>'General Information'!C5</f>
        <v>AL-ENJAZ TRADING AND CONTRACTING COMPANY</v>
      </c>
      <c r="C5" s="1296"/>
      <c r="D5" s="233" t="s">
        <v>50</v>
      </c>
      <c r="E5" s="1297" t="str">
        <f>'General Information'!C8</f>
        <v>Active</v>
      </c>
      <c r="F5" s="1298"/>
      <c r="G5" s="237" t="s">
        <v>51</v>
      </c>
      <c r="H5" s="413">
        <f>'General Information'!C14</f>
        <v>45985</v>
      </c>
      <c r="I5" s="241" t="s">
        <v>52</v>
      </c>
      <c r="J5" s="414">
        <f>'General Information'!C18</f>
        <v>45985</v>
      </c>
      <c r="K5" s="241" t="s">
        <v>53</v>
      </c>
      <c r="L5" s="415">
        <f>'General Information'!C22</f>
        <v>46403</v>
      </c>
      <c r="M5" s="1450" t="s">
        <v>54</v>
      </c>
      <c r="N5" s="1451"/>
      <c r="O5" s="1448">
        <f>'Invoice Log'!E5</f>
        <v>57304347.860000007</v>
      </c>
      <c r="P5" s="1454" t="e">
        <f>+#REF!+#REF!+O5</f>
        <v>#REF!</v>
      </c>
      <c r="Q5" s="1459" t="s">
        <v>55</v>
      </c>
      <c r="R5" s="1451"/>
      <c r="S5" s="1460">
        <f>'Invoice Log'!M6</f>
        <v>0</v>
      </c>
      <c r="T5" s="1461"/>
      <c r="U5" s="244" t="s">
        <v>56</v>
      </c>
      <c r="V5" s="416">
        <f>V4-V3</f>
        <v>0.32496941079402408</v>
      </c>
      <c r="W5" s="246" t="s">
        <v>56</v>
      </c>
      <c r="X5" s="416">
        <f>X4-X3</f>
        <v>0.1993333809255371</v>
      </c>
      <c r="Y5" s="1433" t="s">
        <v>57</v>
      </c>
      <c r="Z5" s="912">
        <f>'HSE-Stat'!J23</f>
        <v>0.9</v>
      </c>
      <c r="AA5" s="1509"/>
      <c r="AB5" s="1509"/>
      <c r="AC5" s="1509"/>
      <c r="AD5" s="1509"/>
      <c r="AE5" s="1509"/>
      <c r="AF5" s="1509"/>
      <c r="AG5" s="1509"/>
      <c r="AH5" s="1510"/>
      <c r="AJ5"/>
      <c r="AK5"/>
    </row>
    <row r="6" spans="1:49" ht="45" customHeight="1" thickBot="1">
      <c r="A6" s="231" t="s">
        <v>58</v>
      </c>
      <c r="B6" s="1301" t="str">
        <f>'General Information'!C6</f>
        <v>SAUDI ARABIA CONSULTING ENGINEERING COMPANY "EGIS"</v>
      </c>
      <c r="C6" s="1302"/>
      <c r="D6" s="234" t="s">
        <v>59</v>
      </c>
      <c r="E6" s="1299" t="str">
        <f>'General Information'!C9</f>
        <v>Mohammed Alshunaifi</v>
      </c>
      <c r="F6" s="1300"/>
      <c r="G6" s="238" t="s">
        <v>60</v>
      </c>
      <c r="H6" s="417">
        <f>'General Information'!C15</f>
        <v>46530</v>
      </c>
      <c r="I6" s="242" t="s">
        <v>61</v>
      </c>
      <c r="J6" s="418">
        <f>'General Information'!C19</f>
        <v>46530</v>
      </c>
      <c r="K6" s="242" t="s">
        <v>56</v>
      </c>
      <c r="L6" s="419">
        <f>'General Information'!C23</f>
        <v>127</v>
      </c>
      <c r="M6" s="1452" t="s">
        <v>62</v>
      </c>
      <c r="N6" s="1453"/>
      <c r="O6" s="1455">
        <f>O4-O5</f>
        <v>0</v>
      </c>
      <c r="P6" s="1456"/>
      <c r="Q6" s="1462" t="s">
        <v>63</v>
      </c>
      <c r="R6" s="1453"/>
      <c r="S6" s="1448">
        <f>+'FIR summary '!K2</f>
        <v>52128291.815724231</v>
      </c>
      <c r="T6" s="1449"/>
      <c r="U6" s="245" t="s">
        <v>64</v>
      </c>
      <c r="V6" s="910">
        <f>S6/O4</f>
        <v>0.90967428759644253</v>
      </c>
      <c r="W6" s="247" t="s">
        <v>65</v>
      </c>
      <c r="X6" s="528">
        <f>S4/O4</f>
        <v>0.61456727517499055</v>
      </c>
      <c r="Y6" s="1434"/>
      <c r="Z6" s="420" t="str">
        <f>REPT("¢",IF(INT(+Z5*10)&gt;5,5,INT(+Z5*10)))&amp;REPT("£",IF(INT(+Z5*10)&gt;5,0,5-INT(+Z5*10)))&amp;CHAR(10)&amp;REPT("¢",+IF(INT(+Z5*10)&gt;5,-5+INT(+Z5*10),0))&amp;REPT("£",IF(INT(+Z5*10)&gt;5,10-INT(+Z5*10),5))</f>
        <v>¢¢¢¢¢
¢¢¢¢£</v>
      </c>
      <c r="AA6" s="1511"/>
      <c r="AB6" s="1511"/>
      <c r="AC6" s="1511"/>
      <c r="AD6" s="1511"/>
      <c r="AE6" s="1511"/>
      <c r="AF6" s="1511"/>
      <c r="AG6" s="1511"/>
      <c r="AH6" s="1512"/>
      <c r="AJ6" s="5"/>
      <c r="AL6" s="5"/>
    </row>
    <row r="7" spans="1:49" customFormat="1" ht="5.45" customHeight="1" thickBot="1">
      <c r="A7" s="421"/>
      <c r="AH7" s="296"/>
    </row>
    <row r="8" spans="1:49" s="425" customFormat="1" ht="28.9" customHeight="1" thickBot="1">
      <c r="A8" s="422" t="s">
        <v>66</v>
      </c>
      <c r="B8" s="423"/>
      <c r="C8" s="423"/>
      <c r="D8" s="423"/>
      <c r="E8" s="423"/>
      <c r="F8" s="423"/>
      <c r="G8" s="423"/>
      <c r="H8" s="423"/>
      <c r="I8" s="423"/>
      <c r="J8" s="423"/>
      <c r="K8" s="423"/>
      <c r="L8" s="423"/>
      <c r="M8" s="423"/>
      <c r="N8" s="423"/>
      <c r="O8" s="423"/>
      <c r="P8" s="423"/>
      <c r="Q8" s="423"/>
      <c r="R8" s="423"/>
      <c r="S8" s="423"/>
      <c r="T8" s="423"/>
      <c r="U8" s="423"/>
      <c r="V8" s="423"/>
      <c r="W8" s="423"/>
      <c r="X8" s="423"/>
      <c r="Y8" s="423"/>
      <c r="Z8" s="423"/>
      <c r="AA8" s="423"/>
      <c r="AB8" s="423"/>
      <c r="AC8" s="423"/>
      <c r="AD8" s="423"/>
      <c r="AE8" s="423"/>
      <c r="AF8" s="423"/>
      <c r="AG8" s="423"/>
      <c r="AH8" s="424"/>
      <c r="AK8" s="426"/>
      <c r="AL8" s="427"/>
      <c r="AM8" s="427"/>
      <c r="AN8" s="427"/>
      <c r="AO8" s="427"/>
      <c r="AP8" s="427"/>
      <c r="AQ8" s="427"/>
      <c r="AR8" s="427"/>
      <c r="AS8" s="427"/>
      <c r="AT8" s="427"/>
      <c r="AU8" s="427"/>
    </row>
    <row r="9" spans="1:49" s="399" customFormat="1" ht="20.100000000000001" customHeight="1" thickBot="1">
      <c r="A9" s="139" t="s">
        <v>67</v>
      </c>
      <c r="B9" s="428"/>
      <c r="C9" s="294"/>
      <c r="D9" s="294"/>
      <c r="E9" s="291"/>
      <c r="F9" s="291"/>
      <c r="G9" s="291"/>
      <c r="H9" s="291"/>
      <c r="I9" s="291"/>
      <c r="J9" s="291"/>
      <c r="K9" s="291"/>
      <c r="L9" s="291"/>
      <c r="M9" s="291"/>
      <c r="N9" s="293"/>
      <c r="O9" s="1411" t="s">
        <v>68</v>
      </c>
      <c r="P9" s="1412"/>
      <c r="Q9" s="1412"/>
      <c r="R9" s="1412"/>
      <c r="S9" s="1412"/>
      <c r="T9" s="1412"/>
      <c r="U9" s="1412"/>
      <c r="V9" s="1412"/>
      <c r="W9" s="1412"/>
      <c r="X9" s="1412"/>
      <c r="Y9" s="1412"/>
      <c r="Z9" s="1412"/>
      <c r="AA9" s="291" t="s">
        <v>69</v>
      </c>
      <c r="AB9" s="291"/>
      <c r="AC9" s="291"/>
      <c r="AD9" s="291"/>
      <c r="AE9" s="291"/>
      <c r="AF9" s="291"/>
      <c r="AG9" s="291"/>
      <c r="AH9" s="429"/>
      <c r="AI9" s="430"/>
      <c r="AK9" s="431"/>
      <c r="AL9" s="431"/>
      <c r="AM9" s="431"/>
      <c r="AN9" s="431"/>
      <c r="AO9" s="431"/>
      <c r="AP9" s="431"/>
      <c r="AQ9" s="431"/>
      <c r="AR9" s="431"/>
      <c r="AS9" s="431"/>
      <c r="AT9" s="431"/>
      <c r="AU9" s="431"/>
    </row>
    <row r="10" spans="1:49" ht="20.100000000000001" customHeight="1" thickBot="1">
      <c r="A10" s="1393" t="s">
        <v>70</v>
      </c>
      <c r="B10" s="1394"/>
      <c r="C10" s="1446" t="s">
        <v>71</v>
      </c>
      <c r="D10" s="1437" t="s">
        <v>72</v>
      </c>
      <c r="E10" s="1413" t="s">
        <v>73</v>
      </c>
      <c r="F10" s="1414"/>
      <c r="G10" s="1413" t="s">
        <v>74</v>
      </c>
      <c r="H10" s="1413"/>
      <c r="I10" s="1413"/>
      <c r="J10" s="1413"/>
      <c r="K10" s="1413"/>
      <c r="L10" s="1413"/>
      <c r="M10" s="1413"/>
      <c r="N10" s="1414"/>
      <c r="O10" s="99" t="s">
        <v>75</v>
      </c>
      <c r="P10" s="1441" t="s">
        <v>72</v>
      </c>
      <c r="Q10" s="1443" t="s">
        <v>76</v>
      </c>
      <c r="R10" s="1444"/>
      <c r="S10" s="1444"/>
      <c r="T10" s="1445"/>
      <c r="U10" s="432" t="s">
        <v>77</v>
      </c>
      <c r="V10" s="433"/>
      <c r="W10" s="433"/>
      <c r="X10" s="433"/>
      <c r="Y10" s="433"/>
      <c r="Z10" s="434"/>
      <c r="AH10" s="435"/>
      <c r="AK10" s="436"/>
      <c r="AL10" s="436"/>
      <c r="AM10" s="436"/>
      <c r="AN10" s="436"/>
      <c r="AO10" s="436"/>
      <c r="AP10" s="436"/>
      <c r="AQ10" s="436"/>
      <c r="AR10" s="436"/>
      <c r="AS10" s="436"/>
      <c r="AT10" s="436"/>
      <c r="AU10" s="436"/>
    </row>
    <row r="11" spans="1:49" ht="30.75" thickBot="1">
      <c r="A11" s="1395"/>
      <c r="B11" s="1396"/>
      <c r="C11" s="1447"/>
      <c r="D11" s="1438"/>
      <c r="E11" s="437" t="s">
        <v>78</v>
      </c>
      <c r="F11" s="438" t="s">
        <v>79</v>
      </c>
      <c r="G11" s="437" t="s">
        <v>80</v>
      </c>
      <c r="H11" s="439" t="s">
        <v>81</v>
      </c>
      <c r="I11" s="440" t="s">
        <v>79</v>
      </c>
      <c r="J11" s="440" t="s">
        <v>82</v>
      </c>
      <c r="K11" s="439" t="s">
        <v>83</v>
      </c>
      <c r="L11" s="441" t="s">
        <v>84</v>
      </c>
      <c r="M11" s="440" t="s">
        <v>56</v>
      </c>
      <c r="N11" s="442" t="s">
        <v>85</v>
      </c>
      <c r="O11" s="443" t="s">
        <v>86</v>
      </c>
      <c r="P11" s="1442"/>
      <c r="Q11" s="440" t="s">
        <v>78</v>
      </c>
      <c r="R11" s="440" t="s">
        <v>79</v>
      </c>
      <c r="S11" s="440" t="s">
        <v>87</v>
      </c>
      <c r="T11" s="440" t="s">
        <v>84</v>
      </c>
      <c r="U11" s="440" t="s">
        <v>78</v>
      </c>
      <c r="V11" s="440" t="s">
        <v>79</v>
      </c>
      <c r="W11" s="440" t="s">
        <v>87</v>
      </c>
      <c r="X11" s="440" t="s">
        <v>84</v>
      </c>
      <c r="Y11" s="440" t="s">
        <v>56</v>
      </c>
      <c r="Z11" s="442" t="s">
        <v>85</v>
      </c>
      <c r="AH11" s="435"/>
      <c r="AL11" s="436"/>
      <c r="AM11" s="436"/>
      <c r="AN11" s="436"/>
      <c r="AO11" s="436"/>
      <c r="AP11" s="436"/>
      <c r="AQ11" s="436"/>
      <c r="AR11" s="436"/>
      <c r="AS11" s="436"/>
      <c r="AT11" s="436"/>
      <c r="AU11" s="436"/>
      <c r="AV11" s="436"/>
    </row>
    <row r="12" spans="1:49" s="3" customFormat="1" ht="15.75" customHeight="1">
      <c r="A12" s="1417" t="str">
        <f>+Progress!A7</f>
        <v>Preliminaries</v>
      </c>
      <c r="B12" s="1418"/>
      <c r="C12" s="445">
        <f>+Progress!C7</f>
        <v>0</v>
      </c>
      <c r="D12" s="444">
        <f t="shared" ref="D12:D17" si="0">IF(ISBLANK(C12),"",C12/$C$28)</f>
        <v>0</v>
      </c>
      <c r="E12" s="539">
        <f>+Progress!E7</f>
        <v>0</v>
      </c>
      <c r="F12" s="539">
        <f>+Progress!F7</f>
        <v>0</v>
      </c>
      <c r="G12" s="539">
        <f>+Progress!G7</f>
        <v>0</v>
      </c>
      <c r="H12" s="539">
        <f>+Progress!H7</f>
        <v>0</v>
      </c>
      <c r="I12" s="539">
        <f>+Progress!I7</f>
        <v>0</v>
      </c>
      <c r="J12" s="446">
        <f>IFERROR(IF(ISBLANK(G12),"",G12/C12),0)</f>
        <v>0</v>
      </c>
      <c r="K12" s="446">
        <f t="shared" ref="K12:K13" si="1">IFERROR(IF(ISBLANK(H12),"",H12/C12),0)</f>
        <v>0</v>
      </c>
      <c r="L12" s="447">
        <f t="shared" ref="L12:L13" si="2">IFERROR(IF(ISBLANK(I12),"",I12/C12),0)</f>
        <v>0</v>
      </c>
      <c r="M12" s="448">
        <f t="shared" ref="M12:M13" si="3">IFERROR(L12-K12,"")</f>
        <v>0</v>
      </c>
      <c r="N12" s="449" t="str">
        <f t="shared" ref="N12:N13" si="4">IFERROR(L12/K12,"")</f>
        <v/>
      </c>
      <c r="O12" s="445">
        <f>+Progress!K7</f>
        <v>8492</v>
      </c>
      <c r="P12" s="450">
        <f t="shared" ref="P12:P17" si="5">IF(ISBLANK(O12),"",O12/$O$28)</f>
        <v>2.0904465215432676E-2</v>
      </c>
      <c r="Q12" s="451">
        <f>+Progress!M7</f>
        <v>0</v>
      </c>
      <c r="R12" s="451">
        <f>+Progress!N7</f>
        <v>0</v>
      </c>
      <c r="S12" s="452">
        <f>IFERROR(IF(ISBLANK(Q12),"",Q12/O12),0)</f>
        <v>0</v>
      </c>
      <c r="T12" s="453">
        <f>IFERROR(IF(ISBLANK(R12),"",R12/O12),0)</f>
        <v>0</v>
      </c>
      <c r="U12" s="451">
        <f>+Progress!O7</f>
        <v>8492</v>
      </c>
      <c r="V12" s="451">
        <f>+Progress!P7</f>
        <v>8492</v>
      </c>
      <c r="W12" s="446">
        <f>IFERROR(IF(ISBLANK(U12),"",U12/O12),0)</f>
        <v>1</v>
      </c>
      <c r="X12" s="447">
        <f>IFERROR(IF(ISBLANK(V12),"",V12/O12),0)</f>
        <v>1</v>
      </c>
      <c r="Y12" s="448">
        <f>IFERROR(X12-W12,"")</f>
        <v>0</v>
      </c>
      <c r="Z12" s="449">
        <f>IFERROR(X12/W12,"")</f>
        <v>1</v>
      </c>
      <c r="AH12" s="454"/>
      <c r="AL12"/>
      <c r="AM12"/>
      <c r="AN12"/>
      <c r="AO12"/>
      <c r="AP12"/>
      <c r="AQ12"/>
      <c r="AR12"/>
      <c r="AS12"/>
      <c r="AT12"/>
      <c r="AU12"/>
      <c r="AV12"/>
    </row>
    <row r="13" spans="1:49" s="3" customFormat="1" ht="15.75" customHeight="1">
      <c r="A13" s="1417" t="str">
        <f>+Progress!A9</f>
        <v>Engineering</v>
      </c>
      <c r="B13" s="1418"/>
      <c r="C13" s="456">
        <f>+Progress!C9</f>
        <v>1719130.43</v>
      </c>
      <c r="D13" s="455">
        <f t="shared" si="0"/>
        <v>2.9999999898786035E-2</v>
      </c>
      <c r="E13" s="539">
        <f>+Progress!E9</f>
        <v>0</v>
      </c>
      <c r="F13" s="539">
        <f>+Progress!F9</f>
        <v>0</v>
      </c>
      <c r="G13" s="539">
        <f>+Progress!G9</f>
        <v>1719130.43</v>
      </c>
      <c r="H13" s="539">
        <f>+Progress!H9</f>
        <v>1690947.96</v>
      </c>
      <c r="I13" s="539">
        <f>+Progress!I9</f>
        <v>1719130.43</v>
      </c>
      <c r="J13" s="457">
        <f>IFERROR(IF(ISBLANK(G13),"",G13/C13),0)</f>
        <v>1</v>
      </c>
      <c r="K13" s="457">
        <f t="shared" si="1"/>
        <v>0.98360655508843509</v>
      </c>
      <c r="L13" s="458">
        <f t="shared" si="2"/>
        <v>1</v>
      </c>
      <c r="M13" s="459">
        <f t="shared" si="3"/>
        <v>1.6393444911564914E-2</v>
      </c>
      <c r="N13" s="460">
        <f t="shared" si="4"/>
        <v>1.0166666690322037</v>
      </c>
      <c r="O13" s="456">
        <f>+Progress!K9</f>
        <v>18263</v>
      </c>
      <c r="P13" s="461">
        <f t="shared" si="5"/>
        <v>4.4957400874875993E-2</v>
      </c>
      <c r="Q13" s="462">
        <f>+Progress!M9</f>
        <v>300</v>
      </c>
      <c r="R13" s="462">
        <f>+Progress!N9</f>
        <v>0</v>
      </c>
      <c r="S13" s="463">
        <f>IFERROR(IF(ISBLANK(Q13),"",Q13/O13),0)</f>
        <v>1.6426654985489789E-2</v>
      </c>
      <c r="T13" s="464">
        <f t="shared" ref="T13:T16" si="6">IFERROR(IF(ISBLANK(R13),"",R13/O13),0)</f>
        <v>0</v>
      </c>
      <c r="U13" s="462">
        <f>+Progress!O9</f>
        <v>18081</v>
      </c>
      <c r="V13" s="462">
        <f>+Progress!P9</f>
        <v>18270</v>
      </c>
      <c r="W13" s="457">
        <f t="shared" ref="W13:W16" si="7">IFERROR(IF(ISBLANK(U13),"",U13/O13),0)</f>
        <v>0.99003449597546955</v>
      </c>
      <c r="X13" s="458">
        <f t="shared" ref="X13:X28" si="8">IFERROR(IF(ISBLANK(V13),"",V13/O13),0)</f>
        <v>1.0003832886163282</v>
      </c>
      <c r="Y13" s="459">
        <f t="shared" ref="Y13:Y16" si="9">IFERROR(X13-W13,"")</f>
        <v>1.0348792640858639E-2</v>
      </c>
      <c r="Z13" s="460">
        <f t="shared" ref="Z13:Z16" si="10">IFERROR(X13/W13,"")</f>
        <v>1.010452961672474</v>
      </c>
      <c r="AH13" s="454"/>
      <c r="AL13"/>
      <c r="AM13"/>
      <c r="AN13"/>
      <c r="AO13"/>
      <c r="AP13"/>
      <c r="AQ13"/>
      <c r="AR13"/>
      <c r="AS13"/>
      <c r="AT13"/>
      <c r="AU13"/>
      <c r="AV13"/>
    </row>
    <row r="14" spans="1:49" s="3" customFormat="1" ht="15.75" customHeight="1">
      <c r="A14" s="1417" t="str">
        <f>+Progress!A11</f>
        <v>Procuments</v>
      </c>
      <c r="B14" s="1418"/>
      <c r="C14" s="456">
        <f>+Progress!C11</f>
        <v>11460869.58</v>
      </c>
      <c r="D14" s="455">
        <f t="shared" si="0"/>
        <v>0.20000000013960545</v>
      </c>
      <c r="E14" s="539">
        <f>+Progress!E11</f>
        <v>153493.79000000097</v>
      </c>
      <c r="F14" s="539">
        <f>+Progress!F11</f>
        <v>537228.26999999955</v>
      </c>
      <c r="G14" s="539">
        <f>+Progress!G11</f>
        <v>10712587.359999999</v>
      </c>
      <c r="H14" s="539">
        <f>+Progress!H11</f>
        <v>9337538.8000000007</v>
      </c>
      <c r="I14" s="539">
        <f>+Progress!I11</f>
        <v>11460869.58</v>
      </c>
      <c r="J14" s="457">
        <f t="shared" ref="J14:J15" si="11">IFERROR(IF(ISBLANK(G14),"",G14/C14),0)</f>
        <v>0.93470982155614057</v>
      </c>
      <c r="K14" s="457">
        <f>IFERROR(IF(ISBLANK(H14),"",H14/C14),0)</f>
        <v>0.81473214007204509</v>
      </c>
      <c r="L14" s="458">
        <f t="shared" ref="L14" si="12">IFERROR(IF(ISBLANK(I14),"",I14/C14),0)</f>
        <v>1</v>
      </c>
      <c r="M14" s="459">
        <f>IFERROR(L14-K14,"")</f>
        <v>0.18526785992795491</v>
      </c>
      <c r="N14" s="460">
        <f>IFERROR(L14/K14,"")</f>
        <v>1.2273972644697337</v>
      </c>
      <c r="O14" s="456">
        <f>+Progress!K11</f>
        <v>82180</v>
      </c>
      <c r="P14" s="461">
        <f t="shared" si="5"/>
        <v>0.20229968810695445</v>
      </c>
      <c r="Q14" s="462">
        <f>+Progress!M11</f>
        <v>1550</v>
      </c>
      <c r="R14" s="462">
        <f>+Progress!N11</f>
        <v>822</v>
      </c>
      <c r="S14" s="463">
        <f>IFERROR(IF(ISBLANK(Q14),"",Q14/O14),0)</f>
        <v>1.8861036748600634E-2</v>
      </c>
      <c r="T14" s="464">
        <f t="shared" ref="T14:T15" si="13">IFERROR(IF(ISBLANK(R14),"",R14/O14),0)</f>
        <v>1.000243368216111E-2</v>
      </c>
      <c r="U14" s="462">
        <f>+Progress!O11</f>
        <v>78465</v>
      </c>
      <c r="V14" s="462">
        <f>+Progress!P11</f>
        <v>83973</v>
      </c>
      <c r="W14" s="457">
        <f t="shared" ref="W14:W15" si="14">IFERROR(IF(ISBLANK(U14),"",U14/O14),0)</f>
        <v>0.9547943538573862</v>
      </c>
      <c r="X14" s="458">
        <f t="shared" ref="X14:X15" si="15">IFERROR(IF(ISBLANK(V14),"",V14/O14),0)</f>
        <v>1.0218179605743489</v>
      </c>
      <c r="Y14" s="459">
        <f t="shared" ref="Y14:Y15" si="16">IFERROR(X14-W14,"")</f>
        <v>6.7023606716962725E-2</v>
      </c>
      <c r="Z14" s="460">
        <f t="shared" ref="Z14:Z15" si="17">IFERROR(X14/W14,"")</f>
        <v>1.0701969030778054</v>
      </c>
      <c r="AA14"/>
      <c r="AB14"/>
      <c r="AC14"/>
      <c r="AD14"/>
      <c r="AE14"/>
      <c r="AF14"/>
      <c r="AG14"/>
      <c r="AH14" s="296"/>
      <c r="AI14" s="465"/>
      <c r="AJ14" s="466"/>
      <c r="AK14" s="466"/>
      <c r="AL14" s="467"/>
      <c r="AM14"/>
      <c r="AN14"/>
      <c r="AO14"/>
      <c r="AP14"/>
      <c r="AQ14"/>
      <c r="AR14"/>
      <c r="AS14"/>
      <c r="AT14"/>
      <c r="AU14"/>
      <c r="AV14"/>
    </row>
    <row r="15" spans="1:49" s="3" customFormat="1" ht="15.75" customHeight="1">
      <c r="A15" s="1417" t="str">
        <f>+Progress!A13</f>
        <v>ROAD WORKS</v>
      </c>
      <c r="B15" s="1418"/>
      <c r="C15" s="471">
        <f>+Progress!C13</f>
        <v>13221675.15</v>
      </c>
      <c r="D15" s="472">
        <f t="shared" si="0"/>
        <v>0.23072725968894742</v>
      </c>
      <c r="E15" s="539">
        <f>+Progress!E13</f>
        <v>24913.629999999888</v>
      </c>
      <c r="F15" s="539">
        <f>+Progress!F13</f>
        <v>191195.98000000045</v>
      </c>
      <c r="G15" s="539">
        <f>+Progress!G13</f>
        <v>8086622.6900000004</v>
      </c>
      <c r="H15" s="539">
        <f>+Progress!H13</f>
        <v>7872669.8399999999</v>
      </c>
      <c r="I15" s="539">
        <f>+Progress!I13</f>
        <v>14215930.23</v>
      </c>
      <c r="J15" s="457">
        <f t="shared" si="11"/>
        <v>0.611618618537909</v>
      </c>
      <c r="K15" s="457">
        <f>IFERROR(IF(ISBLANK(H15),"",H15/C15),0)</f>
        <v>0.59543664102199634</v>
      </c>
      <c r="L15" s="458">
        <f>IFERROR(IF(ISBLANK(I15),"",I15/C15),0)</f>
        <v>1.0751988737221396</v>
      </c>
      <c r="M15" s="459">
        <f>IFERROR(L15-K15,"")</f>
        <v>0.47976223270014329</v>
      </c>
      <c r="N15" s="460">
        <f t="shared" ref="N15" si="18">IFERROR(L15/K15,"")</f>
        <v>1.8057317935233015</v>
      </c>
      <c r="O15" s="471">
        <f>+Progress!K13</f>
        <v>53186</v>
      </c>
      <c r="P15" s="461">
        <f t="shared" si="5"/>
        <v>0.13092615249034412</v>
      </c>
      <c r="Q15" s="473">
        <f>+Progress!M13</f>
        <v>330</v>
      </c>
      <c r="R15" s="473">
        <f>+Progress!N13</f>
        <v>229</v>
      </c>
      <c r="S15" s="463">
        <f t="shared" ref="S15" si="19">IFERROR(IF(ISBLANK(Q15),"",Q15/O15),0)</f>
        <v>6.2046403188809086E-3</v>
      </c>
      <c r="T15" s="464">
        <f t="shared" si="13"/>
        <v>4.305644342496146E-3</v>
      </c>
      <c r="U15" s="473">
        <f>+Progress!O13</f>
        <v>39127</v>
      </c>
      <c r="V15" s="473">
        <f>+Progress!P13</f>
        <v>54644</v>
      </c>
      <c r="W15" s="457">
        <f t="shared" si="14"/>
        <v>0.73566352047531303</v>
      </c>
      <c r="X15" s="458">
        <f t="shared" si="15"/>
        <v>1.0274132290452376</v>
      </c>
      <c r="Y15" s="459">
        <f t="shared" si="16"/>
        <v>0.29174970856992455</v>
      </c>
      <c r="Z15" s="460">
        <f t="shared" si="17"/>
        <v>1.3965803664988372</v>
      </c>
      <c r="AA15"/>
      <c r="AB15"/>
      <c r="AC15"/>
      <c r="AD15"/>
      <c r="AE15"/>
      <c r="AF15"/>
      <c r="AG15"/>
      <c r="AH15" s="296"/>
      <c r="AI15" s="474"/>
      <c r="AJ15" s="465"/>
      <c r="AK15" s="466"/>
      <c r="AL15" s="466"/>
      <c r="AM15"/>
      <c r="AN15"/>
      <c r="AO15"/>
      <c r="AP15"/>
      <c r="AQ15"/>
      <c r="AR15"/>
      <c r="AS15"/>
      <c r="AT15"/>
      <c r="AU15"/>
      <c r="AV15"/>
      <c r="AW15"/>
    </row>
    <row r="16" spans="1:49" s="3" customFormat="1" ht="15.75" customHeight="1">
      <c r="A16" s="1417" t="str">
        <f>+Progress!A15</f>
        <v>Electrical Works</v>
      </c>
      <c r="B16" s="1418"/>
      <c r="C16" s="468">
        <f>+Progress!C15</f>
        <v>3953631.64</v>
      </c>
      <c r="D16" s="455">
        <f t="shared" si="0"/>
        <v>6.8993571825633537E-2</v>
      </c>
      <c r="E16" s="539">
        <f>+Progress!E15</f>
        <v>65874.25</v>
      </c>
      <c r="F16" s="539">
        <f>+Progress!F15</f>
        <v>96396.14000000013</v>
      </c>
      <c r="G16" s="539">
        <f>+Progress!G15</f>
        <v>2790664.86</v>
      </c>
      <c r="H16" s="539">
        <f>+Progress!H15</f>
        <v>1438571.31</v>
      </c>
      <c r="I16" s="539">
        <f>+Progress!I15</f>
        <v>4118689.95</v>
      </c>
      <c r="J16" s="457">
        <f t="shared" ref="J16:J27" si="20">IFERROR(IF(ISBLANK(G16),"",G16/C16),0)</f>
        <v>0.70584847403740425</v>
      </c>
      <c r="K16" s="457">
        <f t="shared" ref="K16:K27" si="21">IFERROR(IF(ISBLANK(H16),"",H16/C16),0)</f>
        <v>0.36386073387453971</v>
      </c>
      <c r="L16" s="458">
        <f t="shared" ref="L16:L27" si="22">IFERROR(IF(ISBLANK(I16),"",I16/C16),0)</f>
        <v>1.0417485302196743</v>
      </c>
      <c r="M16" s="459">
        <f t="shared" ref="M16:M27" si="23">IFERROR(L16-K16,"")</f>
        <v>0.67788779634513463</v>
      </c>
      <c r="N16" s="460">
        <f t="shared" ref="N16:N17" si="24">IFERROR(L16/K16,"")</f>
        <v>2.8630419092676056</v>
      </c>
      <c r="O16" s="468">
        <f>+Progress!K15</f>
        <v>58660</v>
      </c>
      <c r="P16" s="461">
        <f t="shared" si="5"/>
        <v>0.14440131059082439</v>
      </c>
      <c r="Q16" s="469">
        <f>+Progress!M15</f>
        <v>1087</v>
      </c>
      <c r="R16" s="469">
        <f>+Progress!N15</f>
        <v>2064</v>
      </c>
      <c r="S16" s="463">
        <f t="shared" ref="S16" si="25">IFERROR(IF(ISBLANK(Q16),"",Q16/O16),0)</f>
        <v>1.8530514831230822E-2</v>
      </c>
      <c r="T16" s="464">
        <f t="shared" si="6"/>
        <v>3.5185816570064782E-2</v>
      </c>
      <c r="U16" s="469">
        <f>+Progress!O15</f>
        <v>21536</v>
      </c>
      <c r="V16" s="469">
        <f>+Progress!P15</f>
        <v>48131</v>
      </c>
      <c r="W16" s="457">
        <f t="shared" si="7"/>
        <v>0.36713262870780772</v>
      </c>
      <c r="X16" s="458">
        <f t="shared" si="8"/>
        <v>0.82050801227412207</v>
      </c>
      <c r="Y16" s="459">
        <f t="shared" si="9"/>
        <v>0.45337538356631435</v>
      </c>
      <c r="Z16" s="460">
        <f t="shared" si="10"/>
        <v>2.2349089895988112</v>
      </c>
      <c r="AA16"/>
      <c r="AB16"/>
      <c r="AC16"/>
      <c r="AD16"/>
      <c r="AE16"/>
      <c r="AF16"/>
      <c r="AG16"/>
      <c r="AH16" s="296"/>
      <c r="AI16" s="465"/>
      <c r="AJ16" s="466"/>
      <c r="AK16" s="466"/>
      <c r="AL16"/>
      <c r="AM16"/>
      <c r="AN16"/>
      <c r="AO16"/>
      <c r="AP16"/>
      <c r="AQ16"/>
      <c r="AR16"/>
      <c r="AS16"/>
      <c r="AT16"/>
      <c r="AU16"/>
      <c r="AV16"/>
    </row>
    <row r="17" spans="1:50" s="3" customFormat="1" ht="15.75" customHeight="1">
      <c r="A17" s="1415" t="str">
        <f>+Progress!A17</f>
        <v>Demolition Works</v>
      </c>
      <c r="B17" s="1416"/>
      <c r="C17" s="456">
        <f>+Progress!C17</f>
        <v>506619.53</v>
      </c>
      <c r="D17" s="455">
        <f t="shared" si="0"/>
        <v>8.8408567398362142E-3</v>
      </c>
      <c r="E17" s="539">
        <f>+Progress!E17</f>
        <v>0</v>
      </c>
      <c r="F17" s="539">
        <f>+Progress!F17</f>
        <v>11184.070000000007</v>
      </c>
      <c r="G17" s="539">
        <f>+Progress!G17</f>
        <v>506619.53</v>
      </c>
      <c r="H17" s="539">
        <f>+Progress!H17</f>
        <v>505616.54</v>
      </c>
      <c r="I17" s="539">
        <f>+Progress!I17</f>
        <v>505616.54</v>
      </c>
      <c r="J17" s="457">
        <f t="shared" si="20"/>
        <v>1</v>
      </c>
      <c r="K17" s="457">
        <f t="shared" si="21"/>
        <v>0.99802023028997711</v>
      </c>
      <c r="L17" s="458">
        <f t="shared" si="22"/>
        <v>0.99802023028997711</v>
      </c>
      <c r="M17" s="459">
        <f t="shared" si="23"/>
        <v>0</v>
      </c>
      <c r="N17" s="460">
        <f t="shared" si="24"/>
        <v>1</v>
      </c>
      <c r="O17" s="456">
        <f>+Progress!K17</f>
        <v>14710</v>
      </c>
      <c r="P17" s="461">
        <f t="shared" si="5"/>
        <v>3.6211102604688489E-2</v>
      </c>
      <c r="Q17" s="462">
        <f>+Progress!M17</f>
        <v>0</v>
      </c>
      <c r="R17" s="462">
        <f>+Progress!N17</f>
        <v>474</v>
      </c>
      <c r="S17" s="463">
        <f>IFERROR(IF(ISBLANK(Q17),"",Q17/O17),0)</f>
        <v>0</v>
      </c>
      <c r="T17" s="464">
        <f>IFERROR(IF(ISBLANK(R17),"",R17/O17),0)</f>
        <v>3.2222977566281438E-2</v>
      </c>
      <c r="U17" s="462">
        <f>+Progress!O17</f>
        <v>16105</v>
      </c>
      <c r="V17" s="462">
        <f>+Progress!P17</f>
        <v>16105</v>
      </c>
      <c r="W17" s="457">
        <f t="shared" ref="W17:W27" si="26">IFERROR(IF(ISBLANK(U17),"",U17/O17),0)</f>
        <v>1.0948334466349423</v>
      </c>
      <c r="X17" s="458">
        <f t="shared" ref="X17:X27" si="27">IFERROR(IF(ISBLANK(V17),"",V17/O17),0)</f>
        <v>1.0948334466349423</v>
      </c>
      <c r="Y17" s="459">
        <f t="shared" ref="Y17:Y27" si="28">IFERROR(X17-W17,"")</f>
        <v>0</v>
      </c>
      <c r="Z17" s="460">
        <f t="shared" ref="Z17" si="29">IFERROR(X17/W17,"")</f>
        <v>1</v>
      </c>
      <c r="AA17"/>
      <c r="AB17"/>
      <c r="AC17"/>
      <c r="AD17"/>
      <c r="AE17"/>
      <c r="AF17"/>
      <c r="AG17"/>
      <c r="AH17" s="296"/>
      <c r="AL17"/>
      <c r="AM17"/>
      <c r="AN17"/>
      <c r="AO17"/>
      <c r="AP17"/>
      <c r="AQ17"/>
      <c r="AR17"/>
      <c r="AS17"/>
      <c r="AT17"/>
      <c r="AU17"/>
      <c r="AV17"/>
    </row>
    <row r="18" spans="1:50" s="3" customFormat="1" ht="15.75" customHeight="1">
      <c r="A18" s="1415" t="str">
        <f>+Progress!A19</f>
        <v>Storm Water Network</v>
      </c>
      <c r="B18" s="1416"/>
      <c r="C18" s="456">
        <f>+Progress!C19</f>
        <v>3336320.63</v>
      </c>
      <c r="D18" s="455">
        <f t="shared" ref="D18:D26" si="30">IF(ISBLANK(C18),"",C18/$C$28)</f>
        <v>5.822107317495262E-2</v>
      </c>
      <c r="E18" s="539">
        <f>+Progress!E19</f>
        <v>59901.469999999739</v>
      </c>
      <c r="F18" s="539">
        <f>+Progress!F19</f>
        <v>7569.0200000000186</v>
      </c>
      <c r="G18" s="539">
        <f>+Progress!G19</f>
        <v>3336320.63</v>
      </c>
      <c r="H18" s="539">
        <f>+Progress!H19</f>
        <v>2179075.38</v>
      </c>
      <c r="I18" s="539">
        <f>+Progress!I19</f>
        <v>2558110.4500000002</v>
      </c>
      <c r="J18" s="457">
        <f>IFERROR(IF(ISBLANK(G18),"",G18/C18),0)</f>
        <v>1</v>
      </c>
      <c r="K18" s="457">
        <f>IFERROR(IF(ISBLANK(H18),"",H18/C18),0)</f>
        <v>0.65313727955457324</v>
      </c>
      <c r="L18" s="458">
        <f>IFERROR(IF(ISBLANK(I18),"",I18/C18),0)</f>
        <v>0.76674598568183783</v>
      </c>
      <c r="M18" s="459">
        <f>IFERROR(L18-K18,"")</f>
        <v>0.11360870612726459</v>
      </c>
      <c r="N18" s="460">
        <f>IFERROR(L18/K18,"")</f>
        <v>1.1739430739656194</v>
      </c>
      <c r="O18" s="456">
        <f>+Progress!K19</f>
        <v>29100</v>
      </c>
      <c r="P18" s="461">
        <f t="shared" ref="P18:P27" si="31">IF(ISBLANK(O18),"",O18/$O$28)</f>
        <v>7.1634472181946643E-2</v>
      </c>
      <c r="Q18" s="462">
        <f>+Progress!M19</f>
        <v>270</v>
      </c>
      <c r="R18" s="462">
        <f>+Progress!N19</f>
        <v>90</v>
      </c>
      <c r="S18" s="463">
        <f>IFERROR(IF(ISBLANK(Q18),"",Q18/O18),0)</f>
        <v>9.2783505154639175E-3</v>
      </c>
      <c r="T18" s="464">
        <f>IFERROR(IF(ISBLANK(R18),"",R18/O18),0)</f>
        <v>3.092783505154639E-3</v>
      </c>
      <c r="U18" s="462">
        <f>+Progress!O19</f>
        <v>26530</v>
      </c>
      <c r="V18" s="462">
        <f>+Progress!P19</f>
        <v>29900</v>
      </c>
      <c r="W18" s="457">
        <f>IFERROR(IF(ISBLANK(U18),"",U18/O18),0)</f>
        <v>0.91168384879725084</v>
      </c>
      <c r="X18" s="458">
        <f>IFERROR(IF(ISBLANK(V18),"",V18/O18),0)</f>
        <v>1.0274914089347078</v>
      </c>
      <c r="Y18" s="459">
        <f>IFERROR(X18-W18,"")</f>
        <v>0.11580756013745697</v>
      </c>
      <c r="Z18" s="460">
        <f>IFERROR(X18/W18,"")</f>
        <v>1.127026008292499</v>
      </c>
      <c r="AA18"/>
      <c r="AB18"/>
      <c r="AC18"/>
      <c r="AD18"/>
      <c r="AE18"/>
      <c r="AF18"/>
      <c r="AG18"/>
      <c r="AH18" s="296"/>
      <c r="AL18"/>
      <c r="AM18"/>
      <c r="AN18"/>
      <c r="AO18"/>
      <c r="AP18"/>
      <c r="AQ18"/>
      <c r="AR18"/>
      <c r="AS18"/>
      <c r="AT18"/>
      <c r="AU18"/>
      <c r="AV18"/>
    </row>
    <row r="19" spans="1:50" s="3" customFormat="1" ht="15.75" customHeight="1">
      <c r="A19" s="1415" t="str">
        <f>+Progress!A21</f>
        <v>Plots</v>
      </c>
      <c r="B19" s="1416"/>
      <c r="C19" s="456">
        <f>+Progress!C21</f>
        <v>7378530.3799999999</v>
      </c>
      <c r="D19" s="455">
        <f t="shared" si="30"/>
        <v>0.12876039350498245</v>
      </c>
      <c r="E19" s="539">
        <f>+Progress!E21</f>
        <v>0</v>
      </c>
      <c r="F19" s="539">
        <f>+Progress!F21</f>
        <v>30411.230000000447</v>
      </c>
      <c r="G19" s="539">
        <f>+Progress!G21</f>
        <v>7378530.3799999999</v>
      </c>
      <c r="H19" s="539">
        <f>+Progress!H21</f>
        <v>4337407.5199999996</v>
      </c>
      <c r="I19" s="539">
        <f>+Progress!I21</f>
        <v>6668935.04</v>
      </c>
      <c r="J19" s="457">
        <f t="shared" ref="J19:J26" si="32">IFERROR(IF(ISBLANK(G19),"",G19/C19),0)</f>
        <v>1</v>
      </c>
      <c r="K19" s="457">
        <f t="shared" ref="K19:K26" si="33">IFERROR(IF(ISBLANK(H19),"",H19/C19),0)</f>
        <v>0.58784165634891639</v>
      </c>
      <c r="L19" s="458">
        <f t="shared" ref="L19:L26" si="34">IFERROR(IF(ISBLANK(I19),"",I19/C19),0)</f>
        <v>0.90382971900157716</v>
      </c>
      <c r="M19" s="459">
        <f t="shared" ref="M19:M26" si="35">IFERROR(L19-K19,"")</f>
        <v>0.31598806265266077</v>
      </c>
      <c r="N19" s="460">
        <f t="shared" ref="N19:N26" si="36">IFERROR(L19/K19,"")</f>
        <v>1.5375394193995406</v>
      </c>
      <c r="O19" s="456">
        <f>+Progress!K21</f>
        <v>12640</v>
      </c>
      <c r="P19" s="461">
        <f t="shared" si="31"/>
        <v>3.1115454583498469E-2</v>
      </c>
      <c r="Q19" s="462">
        <f>+Progress!M21</f>
        <v>0</v>
      </c>
      <c r="R19" s="462">
        <f>+Progress!N21</f>
        <v>43</v>
      </c>
      <c r="S19" s="463">
        <f t="shared" ref="S19:S26" si="37">IFERROR(IF(ISBLANK(Q19),"",Q19/O19),0)</f>
        <v>0</v>
      </c>
      <c r="T19" s="464">
        <f t="shared" ref="T19:T26" si="38">IFERROR(IF(ISBLANK(R19),"",R19/O19),0)</f>
        <v>3.4018987341772151E-3</v>
      </c>
      <c r="U19" s="462">
        <f>+Progress!O21</f>
        <v>10430</v>
      </c>
      <c r="V19" s="462">
        <f>+Progress!P21</f>
        <v>13641</v>
      </c>
      <c r="W19" s="457">
        <f t="shared" ref="W19:W26" si="39">IFERROR(IF(ISBLANK(U19),"",U19/O19),0)</f>
        <v>0.82515822784810122</v>
      </c>
      <c r="X19" s="458">
        <f t="shared" ref="X19:X26" si="40">IFERROR(IF(ISBLANK(V19),"",V19/O19),0)</f>
        <v>1.0791930379746835</v>
      </c>
      <c r="Y19" s="459">
        <f t="shared" ref="Y19:Y26" si="41">IFERROR(X19-W19,"")</f>
        <v>0.25403481012658224</v>
      </c>
      <c r="Z19" s="460">
        <f t="shared" ref="Z19:Z26" si="42">IFERROR(X19/W19,"")</f>
        <v>1.3078619367209972</v>
      </c>
      <c r="AA19"/>
      <c r="AB19"/>
      <c r="AC19"/>
      <c r="AD19"/>
      <c r="AE19"/>
      <c r="AF19"/>
      <c r="AG19"/>
      <c r="AH19" s="296"/>
      <c r="AL19"/>
      <c r="AM19"/>
      <c r="AN19"/>
      <c r="AO19"/>
      <c r="AP19"/>
      <c r="AQ19"/>
      <c r="AR19"/>
      <c r="AS19"/>
      <c r="AT19"/>
      <c r="AU19"/>
      <c r="AV19"/>
    </row>
    <row r="20" spans="1:50" s="3" customFormat="1" ht="15.75" customHeight="1">
      <c r="A20" s="1415" t="str">
        <f>+Progress!A23</f>
        <v>Sewer Water Network</v>
      </c>
      <c r="B20" s="1416"/>
      <c r="C20" s="456">
        <f>+Progress!C23</f>
        <v>2156250.46</v>
      </c>
      <c r="D20" s="455">
        <f t="shared" si="30"/>
        <v>3.7628042906411321E-2</v>
      </c>
      <c r="E20" s="539">
        <f>+Progress!E23</f>
        <v>0</v>
      </c>
      <c r="F20" s="539">
        <f>+Progress!F23</f>
        <v>0</v>
      </c>
      <c r="G20" s="539">
        <f>+Progress!G23</f>
        <v>2156250.46</v>
      </c>
      <c r="H20" s="539">
        <f>+Progress!H23</f>
        <v>1505980.97</v>
      </c>
      <c r="I20" s="539">
        <f>+Progress!I23</f>
        <v>1505980.97</v>
      </c>
      <c r="J20" s="457">
        <f t="shared" si="32"/>
        <v>1</v>
      </c>
      <c r="K20" s="457">
        <f t="shared" si="33"/>
        <v>0.6984258081039435</v>
      </c>
      <c r="L20" s="458">
        <f t="shared" si="34"/>
        <v>0.6984258081039435</v>
      </c>
      <c r="M20" s="459">
        <f t="shared" si="35"/>
        <v>0</v>
      </c>
      <c r="N20" s="460">
        <f t="shared" si="36"/>
        <v>1</v>
      </c>
      <c r="O20" s="456">
        <f>+Progress!K23</f>
        <v>24496</v>
      </c>
      <c r="P20" s="461">
        <f t="shared" si="31"/>
        <v>6.0300963249792602E-2</v>
      </c>
      <c r="Q20" s="462">
        <f>+Progress!M23</f>
        <v>0</v>
      </c>
      <c r="R20" s="462">
        <f>+Progress!N23</f>
        <v>0</v>
      </c>
      <c r="S20" s="463">
        <f t="shared" si="37"/>
        <v>0</v>
      </c>
      <c r="T20" s="464">
        <f t="shared" si="38"/>
        <v>0</v>
      </c>
      <c r="U20" s="462">
        <f>+Progress!O23</f>
        <v>20616</v>
      </c>
      <c r="V20" s="462">
        <f>+Progress!P23</f>
        <v>20616</v>
      </c>
      <c r="W20" s="457">
        <f t="shared" si="39"/>
        <v>0.84160679294578711</v>
      </c>
      <c r="X20" s="458">
        <f t="shared" si="40"/>
        <v>0.84160679294578711</v>
      </c>
      <c r="Y20" s="459">
        <f t="shared" si="41"/>
        <v>0</v>
      </c>
      <c r="Z20" s="460">
        <f t="shared" si="42"/>
        <v>1</v>
      </c>
      <c r="AA20"/>
      <c r="AB20"/>
      <c r="AC20"/>
      <c r="AD20"/>
      <c r="AE20"/>
      <c r="AF20"/>
      <c r="AG20"/>
      <c r="AH20" s="296"/>
      <c r="AL20"/>
      <c r="AM20"/>
      <c r="AN20"/>
      <c r="AO20"/>
      <c r="AP20"/>
      <c r="AQ20"/>
      <c r="AR20"/>
      <c r="AS20"/>
      <c r="AT20"/>
      <c r="AU20"/>
      <c r="AV20"/>
    </row>
    <row r="21" spans="1:50" s="3" customFormat="1" ht="15.75" customHeight="1">
      <c r="A21" s="1415" t="str">
        <f>+Progress!A25</f>
        <v>TSE Network</v>
      </c>
      <c r="B21" s="1416"/>
      <c r="C21" s="456">
        <f>+Progress!C25</f>
        <v>1589264.42</v>
      </c>
      <c r="D21" s="455">
        <f t="shared" si="30"/>
        <v>2.7733749346257715E-2</v>
      </c>
      <c r="E21" s="539">
        <f>+Progress!E25</f>
        <v>80595.909999999916</v>
      </c>
      <c r="F21" s="539">
        <f>+Progress!F25</f>
        <v>0</v>
      </c>
      <c r="G21" s="539">
        <f>+Progress!G25</f>
        <v>1433580.44</v>
      </c>
      <c r="H21" s="539">
        <f>+Progress!H25</f>
        <v>1128041.17</v>
      </c>
      <c r="I21" s="539">
        <f>+Progress!I25</f>
        <v>1342832.01</v>
      </c>
      <c r="J21" s="457">
        <f t="shared" si="32"/>
        <v>0.90204022814529505</v>
      </c>
      <c r="K21" s="457">
        <f t="shared" si="33"/>
        <v>0.70978822391304774</v>
      </c>
      <c r="L21" s="458">
        <f t="shared" si="34"/>
        <v>0.8449393273398772</v>
      </c>
      <c r="M21" s="459">
        <f t="shared" si="35"/>
        <v>0.13515110342682946</v>
      </c>
      <c r="N21" s="460">
        <f t="shared" si="36"/>
        <v>1.1904104617032729</v>
      </c>
      <c r="O21" s="456">
        <f>+Progress!K25</f>
        <v>39495</v>
      </c>
      <c r="P21" s="461">
        <f t="shared" si="31"/>
        <v>9.7223487244879114E-2</v>
      </c>
      <c r="Q21" s="462">
        <f>+Progress!M25</f>
        <v>767</v>
      </c>
      <c r="R21" s="462">
        <f>+Progress!N25</f>
        <v>0</v>
      </c>
      <c r="S21" s="463">
        <f t="shared" si="37"/>
        <v>1.9420179769591088E-2</v>
      </c>
      <c r="T21" s="464">
        <f t="shared" si="38"/>
        <v>0</v>
      </c>
      <c r="U21" s="462">
        <f>+Progress!O25</f>
        <v>31720</v>
      </c>
      <c r="V21" s="462">
        <f>+Progress!P25</f>
        <v>37150</v>
      </c>
      <c r="W21" s="457">
        <f t="shared" si="39"/>
        <v>0.80313963792885179</v>
      </c>
      <c r="X21" s="458">
        <f t="shared" si="40"/>
        <v>0.94062539561969871</v>
      </c>
      <c r="Y21" s="459">
        <f t="shared" si="41"/>
        <v>0.13748575769084692</v>
      </c>
      <c r="Z21" s="460">
        <f t="shared" si="42"/>
        <v>1.171185372005044</v>
      </c>
      <c r="AA21"/>
      <c r="AB21"/>
      <c r="AC21"/>
      <c r="AD21"/>
      <c r="AE21"/>
      <c r="AF21"/>
      <c r="AG21"/>
      <c r="AH21" s="296"/>
      <c r="AL21"/>
      <c r="AM21"/>
      <c r="AN21"/>
      <c r="AO21"/>
      <c r="AP21"/>
      <c r="AQ21"/>
      <c r="AR21"/>
      <c r="AS21"/>
      <c r="AT21"/>
      <c r="AU21"/>
      <c r="AV21"/>
    </row>
    <row r="22" spans="1:50" s="3" customFormat="1" ht="15.75" customHeight="1">
      <c r="A22" s="1415" t="str">
        <f>+Progress!A27</f>
        <v>Potable Water Network</v>
      </c>
      <c r="B22" s="1416"/>
      <c r="C22" s="456">
        <f>+Progress!C27</f>
        <v>2200624.91</v>
      </c>
      <c r="D22" s="455">
        <f t="shared" si="30"/>
        <v>3.8402407359670807E-2</v>
      </c>
      <c r="E22" s="539">
        <f>+Progress!E27</f>
        <v>48437.469999999972</v>
      </c>
      <c r="F22" s="539">
        <f>+Progress!F27</f>
        <v>0</v>
      </c>
      <c r="G22" s="539">
        <f>+Progress!G27</f>
        <v>2140576.48</v>
      </c>
      <c r="H22" s="539">
        <f>+Progress!H27</f>
        <v>1765711.54</v>
      </c>
      <c r="I22" s="539">
        <f>+Progress!I27</f>
        <v>2005333.58</v>
      </c>
      <c r="J22" s="457">
        <f t="shared" si="32"/>
        <v>0.97271300996042975</v>
      </c>
      <c r="K22" s="457">
        <f t="shared" si="33"/>
        <v>0.80236824184635802</v>
      </c>
      <c r="L22" s="458">
        <f t="shared" si="34"/>
        <v>0.91125642124990758</v>
      </c>
      <c r="M22" s="459">
        <f t="shared" si="35"/>
        <v>0.10888817940354956</v>
      </c>
      <c r="N22" s="460">
        <f t="shared" si="36"/>
        <v>1.1357084861097981</v>
      </c>
      <c r="O22" s="456">
        <f>+Progress!K27</f>
        <v>31247</v>
      </c>
      <c r="P22" s="461">
        <f t="shared" si="31"/>
        <v>7.6919668462862079E-2</v>
      </c>
      <c r="Q22" s="462">
        <f>+Progress!M27</f>
        <v>1445</v>
      </c>
      <c r="R22" s="462">
        <f>+Progress!N27</f>
        <v>0</v>
      </c>
      <c r="S22" s="463">
        <f t="shared" si="37"/>
        <v>4.6244439466188753E-2</v>
      </c>
      <c r="T22" s="464">
        <f t="shared" si="38"/>
        <v>0</v>
      </c>
      <c r="U22" s="462">
        <f>+Progress!O27</f>
        <v>21802</v>
      </c>
      <c r="V22" s="462">
        <f>+Progress!P27</f>
        <v>27107</v>
      </c>
      <c r="W22" s="457">
        <f t="shared" si="39"/>
        <v>0.69773098217428875</v>
      </c>
      <c r="X22" s="458">
        <f t="shared" si="40"/>
        <v>0.86750728069894711</v>
      </c>
      <c r="Y22" s="459">
        <f t="shared" si="41"/>
        <v>0.16977629852465836</v>
      </c>
      <c r="Z22" s="460">
        <f t="shared" si="42"/>
        <v>1.2433263003394184</v>
      </c>
      <c r="AA22"/>
      <c r="AB22"/>
      <c r="AC22"/>
      <c r="AD22"/>
      <c r="AE22"/>
      <c r="AF22"/>
      <c r="AG22"/>
      <c r="AH22" s="296"/>
      <c r="AL22"/>
      <c r="AM22"/>
      <c r="AN22"/>
      <c r="AO22"/>
      <c r="AP22"/>
      <c r="AQ22"/>
      <c r="AR22"/>
      <c r="AS22"/>
      <c r="AT22"/>
      <c r="AU22"/>
      <c r="AV22"/>
    </row>
    <row r="23" spans="1:50" s="3" customFormat="1" ht="15.75" customHeight="1">
      <c r="A23" s="1415" t="str">
        <f>+Progress!A29</f>
        <v>Sewage Lift Station</v>
      </c>
      <c r="B23" s="1416"/>
      <c r="C23" s="456">
        <f>+Progress!C29</f>
        <v>3049343.42</v>
      </c>
      <c r="D23" s="455">
        <f t="shared" si="30"/>
        <v>5.3213124900222876E-2</v>
      </c>
      <c r="E23" s="539">
        <f>+Progress!E29</f>
        <v>860.11999999999989</v>
      </c>
      <c r="F23" s="539">
        <f>+Progress!F29</f>
        <v>221898.34999999998</v>
      </c>
      <c r="G23" s="539">
        <f>+Progress!G29</f>
        <v>0</v>
      </c>
      <c r="H23" s="539">
        <f>+Progress!H29</f>
        <v>4802.32</v>
      </c>
      <c r="I23" s="539">
        <f>+Progress!I29</f>
        <v>1217218.95</v>
      </c>
      <c r="J23" s="457">
        <f t="shared" si="32"/>
        <v>0</v>
      </c>
      <c r="K23" s="457">
        <f t="shared" si="33"/>
        <v>1.5748701731994488E-3</v>
      </c>
      <c r="L23" s="458">
        <f t="shared" si="34"/>
        <v>0.39917411138952658</v>
      </c>
      <c r="M23" s="459">
        <f t="shared" si="35"/>
        <v>0.39759924121632712</v>
      </c>
      <c r="N23" s="460">
        <f t="shared" si="36"/>
        <v>253.46477327624982</v>
      </c>
      <c r="O23" s="456">
        <f>+Progress!K29</f>
        <v>15410</v>
      </c>
      <c r="P23" s="461">
        <f t="shared" si="31"/>
        <v>3.7934268602192359E-2</v>
      </c>
      <c r="Q23" s="462">
        <f>+Progress!M29</f>
        <v>180</v>
      </c>
      <c r="R23" s="462">
        <f>+Progress!N29</f>
        <v>1261</v>
      </c>
      <c r="S23" s="463">
        <f t="shared" si="37"/>
        <v>1.1680726800778715E-2</v>
      </c>
      <c r="T23" s="464">
        <f t="shared" si="38"/>
        <v>8.1829980532121996E-2</v>
      </c>
      <c r="U23" s="462">
        <f>+Progress!O29</f>
        <v>810</v>
      </c>
      <c r="V23" s="462">
        <f>+Progress!P29</f>
        <v>11950</v>
      </c>
      <c r="W23" s="457">
        <f t="shared" si="39"/>
        <v>5.2563270603504221E-2</v>
      </c>
      <c r="X23" s="458">
        <f t="shared" si="40"/>
        <v>0.77547047371836475</v>
      </c>
      <c r="Y23" s="459">
        <f t="shared" si="41"/>
        <v>0.72290720311486056</v>
      </c>
      <c r="Z23" s="460">
        <f t="shared" si="42"/>
        <v>14.753086419753087</v>
      </c>
      <c r="AA23"/>
      <c r="AB23"/>
      <c r="AC23"/>
      <c r="AD23"/>
      <c r="AE23"/>
      <c r="AF23"/>
      <c r="AG23"/>
      <c r="AH23" s="296"/>
      <c r="AL23"/>
      <c r="AM23"/>
      <c r="AN23"/>
      <c r="AO23"/>
      <c r="AP23"/>
      <c r="AQ23"/>
      <c r="AR23"/>
      <c r="AS23"/>
      <c r="AT23"/>
      <c r="AU23"/>
      <c r="AV23"/>
    </row>
    <row r="24" spans="1:50" s="3" customFormat="1" ht="15.75" customHeight="1">
      <c r="A24" s="1415" t="str">
        <f>+Progress!A31</f>
        <v>Box Culvert</v>
      </c>
      <c r="B24" s="1416"/>
      <c r="C24" s="456">
        <f>+Progress!C31</f>
        <v>499321.73</v>
      </c>
      <c r="D24" s="455">
        <f t="shared" si="30"/>
        <v>8.7135051465883646E-3</v>
      </c>
      <c r="E24" s="539">
        <f>+Progress!E31</f>
        <v>0</v>
      </c>
      <c r="F24" s="539">
        <f>+Progress!F31</f>
        <v>0</v>
      </c>
      <c r="G24" s="539">
        <f>+Progress!G31</f>
        <v>499321.73</v>
      </c>
      <c r="H24" s="539">
        <f>+Progress!H31</f>
        <v>499735.96</v>
      </c>
      <c r="I24" s="539">
        <f>+Progress!I31</f>
        <v>499735.96</v>
      </c>
      <c r="J24" s="457">
        <f t="shared" si="32"/>
        <v>1</v>
      </c>
      <c r="K24" s="457">
        <f t="shared" si="33"/>
        <v>1.0008295853657321</v>
      </c>
      <c r="L24" s="458">
        <f t="shared" si="34"/>
        <v>1.0008295853657321</v>
      </c>
      <c r="M24" s="459">
        <f t="shared" si="35"/>
        <v>0</v>
      </c>
      <c r="N24" s="460">
        <f t="shared" si="36"/>
        <v>1</v>
      </c>
      <c r="O24" s="456">
        <f>+Progress!K31</f>
        <v>2200</v>
      </c>
      <c r="P24" s="461">
        <f t="shared" si="31"/>
        <v>5.4156645635835944E-3</v>
      </c>
      <c r="Q24" s="462">
        <f>+Progress!M31</f>
        <v>0</v>
      </c>
      <c r="R24" s="462">
        <f>+Progress!N31</f>
        <v>0</v>
      </c>
      <c r="S24" s="463">
        <f t="shared" si="37"/>
        <v>0</v>
      </c>
      <c r="T24" s="464">
        <f t="shared" si="38"/>
        <v>0</v>
      </c>
      <c r="U24" s="462">
        <f>+Progress!O31</f>
        <v>2515</v>
      </c>
      <c r="V24" s="462">
        <f>+Progress!P31</f>
        <v>2515</v>
      </c>
      <c r="W24" s="457">
        <f t="shared" si="39"/>
        <v>1.1431818181818181</v>
      </c>
      <c r="X24" s="458">
        <f t="shared" si="40"/>
        <v>1.1431818181818181</v>
      </c>
      <c r="Y24" s="459">
        <f t="shared" si="41"/>
        <v>0</v>
      </c>
      <c r="Z24" s="460">
        <f t="shared" si="42"/>
        <v>1</v>
      </c>
      <c r="AA24"/>
      <c r="AB24"/>
      <c r="AC24"/>
      <c r="AD24"/>
      <c r="AE24"/>
      <c r="AF24"/>
      <c r="AG24"/>
      <c r="AH24" s="296"/>
      <c r="AL24"/>
      <c r="AM24"/>
      <c r="AN24"/>
      <c r="AO24"/>
      <c r="AP24"/>
      <c r="AQ24"/>
      <c r="AR24"/>
      <c r="AS24"/>
      <c r="AT24"/>
      <c r="AU24"/>
      <c r="AV24"/>
    </row>
    <row r="25" spans="1:50" s="3" customFormat="1" ht="15.75" customHeight="1">
      <c r="A25" s="1415" t="str">
        <f>+Progress!A33</f>
        <v>Open Drain Channel</v>
      </c>
      <c r="B25" s="1416"/>
      <c r="C25" s="456">
        <f>+Progress!C33</f>
        <v>389804.75</v>
      </c>
      <c r="D25" s="455">
        <f t="shared" si="30"/>
        <v>6.8023590627421535E-3</v>
      </c>
      <c r="E25" s="539">
        <f>+Progress!E33</f>
        <v>0</v>
      </c>
      <c r="F25" s="539">
        <f>+Progress!F33</f>
        <v>0</v>
      </c>
      <c r="G25" s="539">
        <f>+Progress!G33</f>
        <v>0</v>
      </c>
      <c r="H25" s="539">
        <f>+Progress!H33</f>
        <v>389804.76</v>
      </c>
      <c r="I25" s="539">
        <f>+Progress!I33</f>
        <v>389804.76</v>
      </c>
      <c r="J25" s="457">
        <f t="shared" si="32"/>
        <v>0</v>
      </c>
      <c r="K25" s="457">
        <f t="shared" si="33"/>
        <v>1.000000025653869</v>
      </c>
      <c r="L25" s="458">
        <f t="shared" si="34"/>
        <v>1.000000025653869</v>
      </c>
      <c r="M25" s="459">
        <f t="shared" si="35"/>
        <v>0</v>
      </c>
      <c r="N25" s="460">
        <f t="shared" si="36"/>
        <v>1</v>
      </c>
      <c r="O25" s="456">
        <f>+Progress!K33</f>
        <v>5040</v>
      </c>
      <c r="P25" s="461">
        <f t="shared" si="31"/>
        <v>1.240679518202787E-2</v>
      </c>
      <c r="Q25" s="462">
        <f>+Progress!M33</f>
        <v>0</v>
      </c>
      <c r="R25" s="462">
        <f>+Progress!N33</f>
        <v>0</v>
      </c>
      <c r="S25" s="463">
        <f t="shared" si="37"/>
        <v>0</v>
      </c>
      <c r="T25" s="464">
        <f t="shared" si="38"/>
        <v>0</v>
      </c>
      <c r="U25" s="462">
        <f>+Progress!O33</f>
        <v>6458</v>
      </c>
      <c r="V25" s="462">
        <f>+Progress!P33</f>
        <v>6458</v>
      </c>
      <c r="W25" s="457">
        <f t="shared" si="39"/>
        <v>1.2813492063492065</v>
      </c>
      <c r="X25" s="458">
        <f t="shared" si="40"/>
        <v>1.2813492063492065</v>
      </c>
      <c r="Y25" s="459">
        <f t="shared" si="41"/>
        <v>0</v>
      </c>
      <c r="Z25" s="460">
        <f t="shared" si="42"/>
        <v>1</v>
      </c>
      <c r="AA25"/>
      <c r="AB25"/>
      <c r="AC25"/>
      <c r="AD25"/>
      <c r="AE25"/>
      <c r="AF25"/>
      <c r="AG25"/>
      <c r="AH25" s="296"/>
      <c r="AL25"/>
      <c r="AM25"/>
      <c r="AN25"/>
      <c r="AO25"/>
      <c r="AP25"/>
      <c r="AQ25"/>
      <c r="AR25"/>
      <c r="AS25"/>
      <c r="AT25"/>
      <c r="AU25"/>
      <c r="AV25"/>
    </row>
    <row r="26" spans="1:50" s="3" customFormat="1" ht="15.75" customHeight="1">
      <c r="A26" s="1415" t="str">
        <f>+Progress!A35</f>
        <v>Under Pass</v>
      </c>
      <c r="B26" s="1416"/>
      <c r="C26" s="456">
        <f>+Progress!C35</f>
        <v>112526.05</v>
      </c>
      <c r="D26" s="455">
        <f t="shared" si="30"/>
        <v>1.9636564100670318E-3</v>
      </c>
      <c r="E26" s="539">
        <f>+Progress!E35</f>
        <v>0</v>
      </c>
      <c r="F26" s="539">
        <f>+Progress!F35</f>
        <v>0</v>
      </c>
      <c r="G26" s="539">
        <f>+Progress!G35</f>
        <v>112526.05</v>
      </c>
      <c r="H26" s="539">
        <f>+Progress!H35</f>
        <v>112526.05</v>
      </c>
      <c r="I26" s="539">
        <f>+Progress!I35</f>
        <v>112526.05</v>
      </c>
      <c r="J26" s="457">
        <f t="shared" si="32"/>
        <v>1</v>
      </c>
      <c r="K26" s="457">
        <f t="shared" si="33"/>
        <v>1</v>
      </c>
      <c r="L26" s="458">
        <f t="shared" si="34"/>
        <v>1</v>
      </c>
      <c r="M26" s="459">
        <f t="shared" si="35"/>
        <v>0</v>
      </c>
      <c r="N26" s="460">
        <f t="shared" si="36"/>
        <v>1</v>
      </c>
      <c r="O26" s="456">
        <f>+Progress!K35</f>
        <v>1400</v>
      </c>
      <c r="P26" s="461">
        <f t="shared" si="31"/>
        <v>3.446331995007742E-3</v>
      </c>
      <c r="Q26" s="462">
        <f>+Progress!M35</f>
        <v>0</v>
      </c>
      <c r="R26" s="462">
        <f>+Progress!N35</f>
        <v>0</v>
      </c>
      <c r="S26" s="463">
        <f t="shared" si="37"/>
        <v>0</v>
      </c>
      <c r="T26" s="464">
        <f t="shared" si="38"/>
        <v>0</v>
      </c>
      <c r="U26" s="462">
        <f>+Progress!O35</f>
        <v>1400</v>
      </c>
      <c r="V26" s="462">
        <f>+Progress!P35</f>
        <v>1400</v>
      </c>
      <c r="W26" s="457">
        <f t="shared" si="39"/>
        <v>1</v>
      </c>
      <c r="X26" s="458">
        <f t="shared" si="40"/>
        <v>1</v>
      </c>
      <c r="Y26" s="459">
        <f t="shared" si="41"/>
        <v>0</v>
      </c>
      <c r="Z26" s="460">
        <f t="shared" si="42"/>
        <v>1</v>
      </c>
      <c r="AA26"/>
      <c r="AB26"/>
      <c r="AC26"/>
      <c r="AD26"/>
      <c r="AE26"/>
      <c r="AF26"/>
      <c r="AG26"/>
      <c r="AH26" s="296"/>
      <c r="AL26"/>
      <c r="AM26"/>
      <c r="AN26"/>
      <c r="AO26"/>
      <c r="AP26"/>
      <c r="AQ26"/>
      <c r="AR26"/>
      <c r="AS26"/>
      <c r="AT26"/>
      <c r="AU26"/>
      <c r="AV26"/>
    </row>
    <row r="27" spans="1:50" s="3" customFormat="1" ht="15.75" customHeight="1">
      <c r="A27" s="1417" t="str">
        <f>+Progress!A37</f>
        <v xml:space="preserve">Testing and Commissioning	</v>
      </c>
      <c r="B27" s="1418"/>
      <c r="C27" s="456">
        <f>+Progress!C37</f>
        <v>5730434.7800000003</v>
      </c>
      <c r="D27" s="455">
        <f>IF(ISBLANK(C27),"",C27/$C$28)</f>
        <v>9.9999999895295899E-2</v>
      </c>
      <c r="E27" s="539">
        <f>+Progress!E37</f>
        <v>0</v>
      </c>
      <c r="F27" s="539">
        <f>+Progress!F37</f>
        <v>450248.44999999972</v>
      </c>
      <c r="G27" s="539">
        <f>+Progress!G37</f>
        <v>1637267.08</v>
      </c>
      <c r="H27" s="539">
        <f>+Progress!H37</f>
        <v>818633.54</v>
      </c>
      <c r="I27" s="539">
        <f>+Progress!I37</f>
        <v>3888509.32</v>
      </c>
      <c r="J27" s="457">
        <f t="shared" si="20"/>
        <v>0.2857142857142857</v>
      </c>
      <c r="K27" s="457">
        <f t="shared" si="21"/>
        <v>0.14285714285714285</v>
      </c>
      <c r="L27" s="458">
        <f t="shared" si="22"/>
        <v>0.67857142944396265</v>
      </c>
      <c r="M27" s="459">
        <f t="shared" si="23"/>
        <v>0.53571428658681985</v>
      </c>
      <c r="N27" s="460">
        <f>IFERROR(L27/K27,"")</f>
        <v>4.7500000061077392</v>
      </c>
      <c r="O27" s="456">
        <f>+Progress!K37</f>
        <v>9710</v>
      </c>
      <c r="P27" s="461">
        <f t="shared" si="31"/>
        <v>2.3902774051089409E-2</v>
      </c>
      <c r="Q27" s="462">
        <f>+Progress!M37</f>
        <v>0</v>
      </c>
      <c r="R27" s="462">
        <f>+Progress!N37</f>
        <v>660</v>
      </c>
      <c r="S27" s="463">
        <f t="shared" ref="S27" si="43">IFERROR(IF(ISBLANK(Q27),"",Q27/O27),0)</f>
        <v>0</v>
      </c>
      <c r="T27" s="464">
        <f t="shared" ref="T27" si="44">IFERROR(IF(ISBLANK(R27),"",R27/O27),0)</f>
        <v>6.7971163748712662E-2</v>
      </c>
      <c r="U27" s="462">
        <f>+Progress!O37</f>
        <v>1270</v>
      </c>
      <c r="V27" s="462">
        <f>+Progress!P37</f>
        <v>5980</v>
      </c>
      <c r="W27" s="457">
        <f t="shared" si="26"/>
        <v>0.13079299691040164</v>
      </c>
      <c r="X27" s="458">
        <f t="shared" si="27"/>
        <v>0.61585993820803298</v>
      </c>
      <c r="Y27" s="459">
        <f t="shared" si="28"/>
        <v>0.48506694129763134</v>
      </c>
      <c r="Z27" s="460">
        <f>IFERROR(X27/W27,"")</f>
        <v>4.7086614173228352</v>
      </c>
      <c r="AA27"/>
      <c r="AB27"/>
      <c r="AC27"/>
      <c r="AD27"/>
      <c r="AE27"/>
      <c r="AF27"/>
      <c r="AG27"/>
      <c r="AH27" s="296"/>
      <c r="AI27" s="465"/>
      <c r="AJ27" s="466"/>
      <c r="AK27" s="466"/>
      <c r="AL27" s="470"/>
      <c r="AM27"/>
      <c r="AN27"/>
      <c r="AO27"/>
      <c r="AP27"/>
      <c r="AQ27"/>
      <c r="AR27"/>
      <c r="AS27"/>
      <c r="AT27"/>
      <c r="AU27"/>
      <c r="AV27"/>
    </row>
    <row r="28" spans="1:50" s="492" customFormat="1" ht="19.899999999999999" customHeight="1" thickBot="1">
      <c r="A28" s="140"/>
      <c r="B28" s="104" t="s">
        <v>88</v>
      </c>
      <c r="C28" s="105">
        <f t="shared" ref="C28:I28" si="45">SUM(C12:C27)</f>
        <v>57304347.860000007</v>
      </c>
      <c r="D28" s="475">
        <f t="shared" si="45"/>
        <v>1</v>
      </c>
      <c r="E28" s="476">
        <f t="shared" si="45"/>
        <v>434076.64000000048</v>
      </c>
      <c r="F28" s="477">
        <f t="shared" si="45"/>
        <v>1546131.5100000002</v>
      </c>
      <c r="G28" s="105">
        <f t="shared" si="45"/>
        <v>42509998.11999999</v>
      </c>
      <c r="H28" s="478">
        <f t="shared" si="45"/>
        <v>33587063.659999996</v>
      </c>
      <c r="I28" s="477">
        <f t="shared" si="45"/>
        <v>52209223.819999993</v>
      </c>
      <c r="J28" s="479">
        <f>IFERROR(IF(ISBLANK(G28),"",G28/C28),0)</f>
        <v>0.74182849482653523</v>
      </c>
      <c r="K28" s="479">
        <f>IFERROR(IF(ISBLANK(H28),"",H28/C28),0)</f>
        <v>0.58611719554084096</v>
      </c>
      <c r="L28" s="480">
        <f>IFERROR(IF(ISBLANK(I28),"",I28/C28),0)</f>
        <v>0.91108660633486505</v>
      </c>
      <c r="M28" s="481">
        <f>+L28-K28</f>
        <v>0.32496941079402408</v>
      </c>
      <c r="N28" s="482">
        <f>L28/K28</f>
        <v>1.5544444238564914</v>
      </c>
      <c r="O28" s="483">
        <f>SUM(O12:O27)</f>
        <v>406229</v>
      </c>
      <c r="P28" s="484">
        <f>SUM(P12:P27)</f>
        <v>1.0000000000000002</v>
      </c>
      <c r="Q28" s="476">
        <f>SUM(Q12:Q27)</f>
        <v>5929</v>
      </c>
      <c r="R28" s="485">
        <f>SUM(R12:R27)</f>
        <v>5643</v>
      </c>
      <c r="S28" s="486">
        <f>IFERROR(IF(ISBLANK(Q28),"",Q28/O28),0)</f>
        <v>1.4595215998857786E-2</v>
      </c>
      <c r="T28" s="487">
        <f>IFERROR(IF(ISBLANK(R28),"",R28/O28),0)</f>
        <v>1.389117960559192E-2</v>
      </c>
      <c r="U28" s="488">
        <f>SUM(U12:U27)</f>
        <v>305357</v>
      </c>
      <c r="V28" s="489">
        <f>SUM(V12:V27)</f>
        <v>386332</v>
      </c>
      <c r="W28" s="479">
        <f>IFERROR(IF(ISBLANK(U28),"",U28/O28),0)</f>
        <v>0.75168685642827071</v>
      </c>
      <c r="X28" s="480">
        <f t="shared" si="8"/>
        <v>0.95102023735380781</v>
      </c>
      <c r="Y28" s="481">
        <f>+X28-W28</f>
        <v>0.1993333809255371</v>
      </c>
      <c r="Z28" s="482">
        <f>X28/W28</f>
        <v>1.2651814106111863</v>
      </c>
      <c r="AA28" s="490"/>
      <c r="AB28" s="490"/>
      <c r="AC28" s="490"/>
      <c r="AD28" s="490"/>
      <c r="AE28" s="490"/>
      <c r="AF28" s="490"/>
      <c r="AG28" s="490"/>
      <c r="AH28" s="491"/>
      <c r="AI28" s="490"/>
      <c r="AM28" s="490"/>
      <c r="AN28" s="490"/>
      <c r="AO28" s="490"/>
      <c r="AP28" s="490"/>
      <c r="AQ28" s="490"/>
      <c r="AR28" s="490"/>
      <c r="AS28" s="490"/>
      <c r="AT28" s="490"/>
      <c r="AU28" s="490"/>
      <c r="AV28" s="490"/>
      <c r="AW28" s="490"/>
    </row>
    <row r="29" spans="1:50" ht="24" customHeight="1" thickTop="1" thickBot="1">
      <c r="A29" s="493"/>
      <c r="G29" s="494"/>
      <c r="H29" s="495"/>
      <c r="I29" s="495"/>
      <c r="J29" s="495"/>
      <c r="K29" s="495"/>
      <c r="L29" s="495"/>
      <c r="M29" s="495"/>
      <c r="N29" s="496"/>
      <c r="Z29"/>
      <c r="AA29" s="270" t="s">
        <v>89</v>
      </c>
      <c r="AB29" s="271"/>
      <c r="AC29" s="271"/>
      <c r="AD29" s="272"/>
      <c r="AE29" s="271"/>
      <c r="AF29" s="271"/>
      <c r="AG29" s="271"/>
      <c r="AH29" s="273"/>
      <c r="AJ29" s="436"/>
      <c r="AN29" s="436"/>
      <c r="AO29" s="436"/>
      <c r="AP29" s="436"/>
      <c r="AQ29" s="436"/>
      <c r="AR29" s="436"/>
      <c r="AS29" s="436"/>
      <c r="AT29" s="436"/>
      <c r="AU29" s="436"/>
      <c r="AV29" s="436"/>
      <c r="AW29" s="436"/>
      <c r="AX29" s="436"/>
    </row>
    <row r="30" spans="1:50" ht="30" customHeight="1">
      <c r="A30" s="493"/>
      <c r="Z30"/>
      <c r="AA30" s="274" t="s">
        <v>90</v>
      </c>
      <c r="AB30" s="1306" t="s">
        <v>91</v>
      </c>
      <c r="AC30" s="1307"/>
      <c r="AD30" s="275" t="s">
        <v>92</v>
      </c>
      <c r="AE30" s="275" t="s">
        <v>93</v>
      </c>
      <c r="AF30" s="275" t="s">
        <v>94</v>
      </c>
      <c r="AG30" s="275" t="s">
        <v>50</v>
      </c>
      <c r="AH30" s="276" t="s">
        <v>95</v>
      </c>
      <c r="AJ30" s="436"/>
      <c r="AN30" s="436"/>
      <c r="AO30" s="436"/>
      <c r="AP30" s="436"/>
      <c r="AQ30" s="436"/>
      <c r="AR30" s="436"/>
      <c r="AS30" s="436"/>
      <c r="AT30" s="436"/>
      <c r="AU30" s="436"/>
      <c r="AV30" s="436"/>
      <c r="AW30" s="436"/>
      <c r="AX30" s="436"/>
    </row>
    <row r="31" spans="1:50" ht="27" customHeight="1">
      <c r="A31" s="493"/>
      <c r="Z31"/>
      <c r="AA31" s="540">
        <f>+Milestones!A4</f>
        <v>1</v>
      </c>
      <c r="AB31" s="1308" t="str">
        <f>+Milestones!B4</f>
        <v>Award Date</v>
      </c>
      <c r="AC31" s="1309"/>
      <c r="AD31" s="541">
        <f>+Milestones!C4</f>
        <v>45970</v>
      </c>
      <c r="AE31" s="541">
        <f>+Milestones!D4</f>
        <v>45970</v>
      </c>
      <c r="AF31" s="541">
        <f>+Milestones!E4</f>
        <v>45970</v>
      </c>
      <c r="AG31" s="541" t="str">
        <f>+Milestones!F4</f>
        <v>A</v>
      </c>
      <c r="AH31" s="542">
        <f>+Milestones!G4</f>
        <v>0</v>
      </c>
      <c r="AN31" s="436"/>
      <c r="AO31" s="436"/>
      <c r="AP31" s="436"/>
      <c r="AQ31" s="436"/>
      <c r="AR31" s="436"/>
      <c r="AS31" s="436"/>
      <c r="AT31" s="436"/>
      <c r="AU31" s="436"/>
      <c r="AV31" s="436"/>
      <c r="AW31" s="436"/>
      <c r="AX31" s="436"/>
    </row>
    <row r="32" spans="1:50" ht="27" customHeight="1">
      <c r="A32" s="493"/>
      <c r="Z32"/>
      <c r="AA32" s="543">
        <f>+Milestones!A5</f>
        <v>2</v>
      </c>
      <c r="AB32" s="1310" t="str">
        <f>+Milestones!B5</f>
        <v>Contract Sign Date</v>
      </c>
      <c r="AC32" s="1311"/>
      <c r="AD32" s="544">
        <f>+Milestones!C5</f>
        <v>45977</v>
      </c>
      <c r="AE32" s="544">
        <f>+Milestones!D5</f>
        <v>45977</v>
      </c>
      <c r="AF32" s="544">
        <f>+Milestones!E5</f>
        <v>45977</v>
      </c>
      <c r="AG32" s="544" t="str">
        <f>+Milestones!F5</f>
        <v>A</v>
      </c>
      <c r="AH32" s="545">
        <f>+Milestones!G5</f>
        <v>0</v>
      </c>
      <c r="AN32" s="436"/>
      <c r="AO32" s="436"/>
      <c r="AP32" s="436"/>
      <c r="AQ32" s="436"/>
      <c r="AR32" s="436"/>
      <c r="AS32" s="436"/>
      <c r="AT32" s="436"/>
      <c r="AU32" s="436"/>
      <c r="AV32" s="436"/>
      <c r="AW32" s="436"/>
      <c r="AX32" s="436"/>
    </row>
    <row r="33" spans="1:50" ht="27" customHeight="1">
      <c r="A33" s="493"/>
      <c r="Z33"/>
      <c r="AA33" s="543">
        <f>+Milestones!A6</f>
        <v>3</v>
      </c>
      <c r="AB33" s="1310" t="str">
        <f>+Milestones!B6</f>
        <v>Site Handover Date</v>
      </c>
      <c r="AC33" s="1311"/>
      <c r="AD33" s="544">
        <f>+Milestones!C6</f>
        <v>45985</v>
      </c>
      <c r="AE33" s="544">
        <f>+Milestones!D6</f>
        <v>45985</v>
      </c>
      <c r="AF33" s="544">
        <f>+Milestones!E6</f>
        <v>45985</v>
      </c>
      <c r="AG33" s="544" t="str">
        <f>+Milestones!F6</f>
        <v>A</v>
      </c>
      <c r="AH33" s="545">
        <f>+Milestones!G6</f>
        <v>0</v>
      </c>
      <c r="AN33" s="436"/>
      <c r="AO33" s="436"/>
      <c r="AP33" s="436"/>
      <c r="AQ33" s="436"/>
      <c r="AR33" s="436"/>
      <c r="AS33" s="436"/>
      <c r="AT33" s="436"/>
      <c r="AU33" s="436"/>
      <c r="AV33" s="436"/>
      <c r="AW33" s="436"/>
      <c r="AX33" s="436"/>
    </row>
    <row r="34" spans="1:50" ht="27" customHeight="1">
      <c r="A34" s="493"/>
      <c r="Z34"/>
      <c r="AA34" s="543">
        <f>+Milestones!A7</f>
        <v>4</v>
      </c>
      <c r="AB34" s="1310" t="str">
        <f>+Milestones!B7</f>
        <v>Complete Mobilization</v>
      </c>
      <c r="AC34" s="1311"/>
      <c r="AD34" s="544">
        <f>+Milestones!C7</f>
        <v>46014</v>
      </c>
      <c r="AE34" s="544">
        <f>+Milestones!D7</f>
        <v>46014</v>
      </c>
      <c r="AF34" s="544">
        <f>+Milestones!E7</f>
        <v>46014</v>
      </c>
      <c r="AG34" s="544" t="str">
        <f>+Milestones!F7</f>
        <v>A</v>
      </c>
      <c r="AH34" s="545">
        <f>+Milestones!G7</f>
        <v>0</v>
      </c>
      <c r="AN34" s="436"/>
      <c r="AO34" s="436"/>
      <c r="AP34" s="436"/>
      <c r="AQ34" s="436"/>
      <c r="AR34" s="436"/>
      <c r="AS34" s="436"/>
      <c r="AT34" s="436"/>
      <c r="AU34" s="436"/>
      <c r="AV34" s="436"/>
      <c r="AW34" s="436"/>
      <c r="AX34" s="436"/>
    </row>
    <row r="35" spans="1:50" ht="27" customHeight="1">
      <c r="A35" s="493"/>
      <c r="Z35"/>
      <c r="AA35" s="543">
        <f>+Milestones!A10</f>
        <v>7</v>
      </c>
      <c r="AB35" s="1310" t="str">
        <f>+Milestones!B10</f>
        <v>Complete delivery of all equipment and materials</v>
      </c>
      <c r="AC35" s="1311"/>
      <c r="AD35" s="544">
        <f>+Milestones!C10</f>
        <v>46387</v>
      </c>
      <c r="AE35" s="544">
        <f>+Milestones!D10</f>
        <v>46393</v>
      </c>
      <c r="AF35" s="544">
        <f>+Milestones!E10</f>
        <v>46301</v>
      </c>
      <c r="AG35" s="544" t="str">
        <f>+Milestones!F10</f>
        <v xml:space="preserve"> </v>
      </c>
      <c r="AH35" s="545">
        <f>+Milestones!G10</f>
        <v>92</v>
      </c>
      <c r="AK35" s="436"/>
      <c r="AL35" s="436"/>
      <c r="AM35" s="436"/>
      <c r="AN35" s="436"/>
      <c r="AO35" s="436"/>
      <c r="AP35" s="436"/>
      <c r="AQ35" s="436"/>
      <c r="AR35" s="436"/>
      <c r="AS35" s="436"/>
      <c r="AT35" s="436"/>
      <c r="AU35" s="436"/>
      <c r="AV35" s="436"/>
      <c r="AW35" s="436"/>
      <c r="AX35" s="436"/>
    </row>
    <row r="36" spans="1:50" ht="27" customHeight="1">
      <c r="A36" s="493"/>
      <c r="Z36"/>
      <c r="AA36" s="543">
        <f>+Milestones!A11</f>
        <v>8</v>
      </c>
      <c r="AB36" s="1310" t="str">
        <f>+Milestones!B11</f>
        <v>Complete Road Works</v>
      </c>
      <c r="AC36" s="1311"/>
      <c r="AD36" s="544">
        <f>+Milestones!C11</f>
        <v>46287</v>
      </c>
      <c r="AE36" s="544">
        <f>+Milestones!D11</f>
        <v>46373</v>
      </c>
      <c r="AF36" s="544">
        <f>+Milestones!E11</f>
        <v>46301</v>
      </c>
      <c r="AG36" s="544" t="str">
        <f>+Milestones!F11</f>
        <v xml:space="preserve"> </v>
      </c>
      <c r="AH36" s="545">
        <f>+Milestones!G11</f>
        <v>72</v>
      </c>
      <c r="AK36" s="436"/>
      <c r="AL36" s="436"/>
      <c r="AM36" s="436"/>
      <c r="AN36" s="436"/>
      <c r="AO36" s="436"/>
      <c r="AP36" s="436"/>
      <c r="AQ36" s="436"/>
      <c r="AR36" s="436"/>
      <c r="AS36" s="436"/>
      <c r="AT36" s="436"/>
      <c r="AU36" s="436"/>
      <c r="AV36" s="436"/>
      <c r="AW36" s="436"/>
      <c r="AX36" s="436"/>
    </row>
    <row r="37" spans="1:50" ht="27" customHeight="1">
      <c r="A37" s="493"/>
      <c r="Z37"/>
      <c r="AA37" s="543">
        <f>+Milestones!A12</f>
        <v>9</v>
      </c>
      <c r="AB37" s="1310" t="str">
        <f>+Milestones!B12</f>
        <v>Complete Electrical – Mv Distribution Network</v>
      </c>
      <c r="AC37" s="1311"/>
      <c r="AD37" s="544">
        <f>+Milestones!C12</f>
        <v>46513</v>
      </c>
      <c r="AE37" s="544">
        <f>+Milestones!D12</f>
        <v>46433</v>
      </c>
      <c r="AF37" s="544">
        <f>+Milestones!E12</f>
        <v>46372</v>
      </c>
      <c r="AG37" s="544" t="str">
        <f>+Milestones!F12</f>
        <v xml:space="preserve"> </v>
      </c>
      <c r="AH37" s="545">
        <f>+Milestones!G12</f>
        <v>61</v>
      </c>
      <c r="AK37" s="436"/>
      <c r="AL37" s="436"/>
      <c r="AM37" s="436"/>
      <c r="AN37" s="436"/>
      <c r="AO37" s="436"/>
      <c r="AP37" s="436"/>
      <c r="AQ37" s="436"/>
      <c r="AR37" s="436"/>
      <c r="AS37" s="436"/>
      <c r="AT37" s="436"/>
      <c r="AU37" s="436"/>
      <c r="AV37" s="436"/>
      <c r="AW37" s="436"/>
      <c r="AX37" s="436"/>
    </row>
    <row r="38" spans="1:50" ht="37.5" customHeight="1">
      <c r="A38" s="493"/>
      <c r="Z38"/>
      <c r="AA38" s="543">
        <f>+Milestones!A13</f>
        <v>10</v>
      </c>
      <c r="AB38" s="1310" t="str">
        <f>+Milestones!B13</f>
        <v>Completion of Potable Water Network</v>
      </c>
      <c r="AC38" s="1311"/>
      <c r="AD38" s="544">
        <f>+Milestones!C13</f>
        <v>46349</v>
      </c>
      <c r="AE38" s="544">
        <f>+Milestones!D13</f>
        <v>46406</v>
      </c>
      <c r="AF38" s="544">
        <f>+Milestones!E13</f>
        <v>46270</v>
      </c>
      <c r="AG38" s="544" t="str">
        <f>+Milestones!F13</f>
        <v xml:space="preserve"> </v>
      </c>
      <c r="AH38" s="545">
        <f>+Milestones!G13</f>
        <v>136</v>
      </c>
      <c r="AK38" s="436"/>
      <c r="AL38" s="436"/>
      <c r="AM38" s="436"/>
      <c r="AN38" s="436"/>
      <c r="AO38" s="436"/>
      <c r="AP38" s="436"/>
      <c r="AQ38" s="436"/>
      <c r="AR38" s="436"/>
      <c r="AS38" s="436"/>
      <c r="AT38" s="436"/>
      <c r="AU38" s="436"/>
      <c r="AV38" s="436"/>
      <c r="AW38" s="436"/>
      <c r="AX38" s="436"/>
    </row>
    <row r="39" spans="1:50" ht="27" customHeight="1">
      <c r="A39" s="493"/>
      <c r="Z39"/>
      <c r="AA39" s="543">
        <f>+Milestones!A14</f>
        <v>11</v>
      </c>
      <c r="AB39" s="1310" t="str">
        <f>+Milestones!B14</f>
        <v>Complete all Works including Testing &amp; Commissioning, Cleanup, Closeout Documentation and Ready for Initial Handover</v>
      </c>
      <c r="AC39" s="1311"/>
      <c r="AD39" s="544">
        <f>+Milestones!C14</f>
        <v>46530</v>
      </c>
      <c r="AE39" s="544">
        <f>+Milestones!D14</f>
        <v>46539</v>
      </c>
      <c r="AF39" s="544">
        <f>+Milestones!E14</f>
        <v>46390</v>
      </c>
      <c r="AG39" s="544" t="str">
        <f>+Milestones!F14</f>
        <v xml:space="preserve"> </v>
      </c>
      <c r="AH39" s="545">
        <f>+Milestones!G14</f>
        <v>149</v>
      </c>
      <c r="AN39" s="436"/>
      <c r="AO39" s="497"/>
      <c r="AP39" s="436"/>
      <c r="AQ39" s="436"/>
      <c r="AR39" s="436"/>
      <c r="AS39" s="436"/>
      <c r="AT39" s="436"/>
      <c r="AU39" s="436"/>
      <c r="AV39" s="436"/>
      <c r="AW39" s="436"/>
      <c r="AX39" s="436"/>
    </row>
    <row r="40" spans="1:50" ht="27" customHeight="1">
      <c r="A40" s="493"/>
      <c r="Z40"/>
      <c r="AA40" s="543">
        <f>+Milestones!A15</f>
        <v>12</v>
      </c>
      <c r="AB40" s="1310" t="str">
        <f>+Milestones!B15</f>
        <v>Complete Demobilization</v>
      </c>
      <c r="AC40" s="1311"/>
      <c r="AD40" s="544">
        <f>+Milestones!C15</f>
        <v>46530</v>
      </c>
      <c r="AE40" s="544">
        <f>+Milestones!D15</f>
        <v>46552</v>
      </c>
      <c r="AF40" s="544">
        <f>+Milestones!E15</f>
        <v>46403</v>
      </c>
      <c r="AG40" s="544" t="str">
        <f>+Milestones!F15</f>
        <v xml:space="preserve"> </v>
      </c>
      <c r="AH40" s="545">
        <f>+Milestones!G15</f>
        <v>149</v>
      </c>
      <c r="AN40" s="436"/>
      <c r="AO40" s="497"/>
      <c r="AP40" s="436"/>
      <c r="AQ40" s="436"/>
      <c r="AR40" s="436"/>
      <c r="AS40" s="436"/>
      <c r="AT40" s="436"/>
      <c r="AU40" s="436"/>
      <c r="AV40" s="436"/>
      <c r="AW40" s="436"/>
      <c r="AX40" s="436"/>
    </row>
    <row r="41" spans="1:50" ht="14.65" customHeight="1">
      <c r="A41" s="493"/>
      <c r="Z41"/>
      <c r="AA41" s="546"/>
      <c r="AB41" s="547"/>
      <c r="AC41" s="547"/>
      <c r="AD41" s="547"/>
      <c r="AE41" s="547"/>
      <c r="AF41" s="547"/>
      <c r="AG41" s="547"/>
      <c r="AH41" s="548"/>
      <c r="AN41" s="436"/>
      <c r="AO41" s="497"/>
      <c r="AP41" s="436"/>
      <c r="AQ41" s="436"/>
      <c r="AR41" s="436"/>
      <c r="AS41" s="436"/>
      <c r="AT41" s="436"/>
      <c r="AU41" s="436"/>
      <c r="AV41" s="436"/>
      <c r="AW41" s="436"/>
      <c r="AX41" s="436"/>
    </row>
    <row r="42" spans="1:50" s="501" customFormat="1" ht="14.45" customHeight="1">
      <c r="A42" s="500"/>
      <c r="T42" s="314"/>
      <c r="U42" s="314"/>
      <c r="V42" s="314"/>
      <c r="W42" s="314"/>
      <c r="X42" s="314"/>
      <c r="Y42" s="314"/>
      <c r="Z42"/>
      <c r="AA42" s="502"/>
      <c r="AB42" s="498"/>
      <c r="AC42" s="498"/>
      <c r="AD42" s="498"/>
      <c r="AE42" s="498"/>
      <c r="AF42" s="498"/>
      <c r="AG42" s="498"/>
      <c r="AH42" s="499"/>
      <c r="AN42" s="503"/>
      <c r="AO42" s="497"/>
      <c r="AP42" s="504"/>
      <c r="AQ42" s="436"/>
      <c r="AR42" s="436"/>
      <c r="AS42" s="436"/>
      <c r="AT42" s="436"/>
      <c r="AU42" s="436"/>
      <c r="AV42" s="436"/>
      <c r="AW42" s="436"/>
      <c r="AX42" s="436"/>
    </row>
    <row r="43" spans="1:50">
      <c r="A43" s="493"/>
      <c r="Z43"/>
      <c r="AA43" s="502"/>
      <c r="AB43" s="498"/>
      <c r="AC43" s="498"/>
      <c r="AD43" s="498"/>
      <c r="AE43" s="498"/>
      <c r="AF43" s="498"/>
      <c r="AG43" s="498"/>
      <c r="AH43" s="499"/>
      <c r="AN43" s="503"/>
      <c r="AO43" s="497"/>
      <c r="AP43" s="504"/>
      <c r="AQ43" s="436"/>
      <c r="AR43" s="436"/>
      <c r="AS43" s="436"/>
      <c r="AT43" s="436"/>
      <c r="AU43" s="436"/>
      <c r="AV43" s="436"/>
      <c r="AW43" s="436"/>
      <c r="AX43" s="436"/>
    </row>
    <row r="44" spans="1:50">
      <c r="A44" s="493"/>
      <c r="Z44"/>
      <c r="AA44" s="502"/>
      <c r="AB44" s="498"/>
      <c r="AC44" s="498"/>
      <c r="AD44" s="498"/>
      <c r="AE44" s="498"/>
      <c r="AF44" s="498"/>
      <c r="AG44" s="498"/>
      <c r="AH44" s="499"/>
      <c r="AN44" s="505"/>
      <c r="AO44" s="497"/>
      <c r="AP44" s="504"/>
      <c r="AQ44" s="436"/>
      <c r="AR44" s="436"/>
      <c r="AS44" s="436"/>
      <c r="AT44" s="436"/>
      <c r="AU44" s="436"/>
      <c r="AV44" s="436"/>
      <c r="AW44" s="436"/>
      <c r="AX44" s="436"/>
    </row>
    <row r="45" spans="1:50" ht="14.45" customHeight="1">
      <c r="A45" s="493"/>
      <c r="Z45"/>
      <c r="AA45" s="502"/>
      <c r="AB45" s="498"/>
      <c r="AC45" s="498"/>
      <c r="AD45" s="498"/>
      <c r="AE45" s="498"/>
      <c r="AF45" s="498"/>
      <c r="AG45" s="498"/>
      <c r="AH45" s="499"/>
      <c r="AN45" s="436"/>
      <c r="AO45" s="436"/>
      <c r="AP45" s="436"/>
      <c r="AQ45" s="436"/>
      <c r="AR45" s="436"/>
      <c r="AS45" s="436"/>
      <c r="AT45" s="436"/>
      <c r="AU45" s="436"/>
      <c r="AV45" s="436"/>
      <c r="AW45" s="436"/>
      <c r="AX45" s="436"/>
    </row>
    <row r="46" spans="1:50" ht="14.45" customHeight="1">
      <c r="A46" s="493"/>
      <c r="Z46"/>
      <c r="AA46" s="502"/>
      <c r="AB46" s="498"/>
      <c r="AC46" s="498"/>
      <c r="AD46" s="498"/>
      <c r="AE46" s="498"/>
      <c r="AF46" s="498"/>
      <c r="AG46" s="498"/>
      <c r="AH46" s="499"/>
      <c r="AM46" s="492"/>
      <c r="AN46" s="436"/>
      <c r="AO46" s="436"/>
      <c r="AP46" s="436"/>
      <c r="AQ46" s="436"/>
      <c r="AR46" s="436"/>
      <c r="AS46" s="436"/>
      <c r="AT46" s="436"/>
      <c r="AU46" s="436"/>
      <c r="AV46" s="436"/>
      <c r="AW46" s="436"/>
      <c r="AX46" s="436"/>
    </row>
    <row r="47" spans="1:50" ht="14.45" customHeight="1">
      <c r="A47" s="493"/>
      <c r="Z47"/>
      <c r="AA47" s="502"/>
      <c r="AB47" s="498"/>
      <c r="AC47" s="498"/>
      <c r="AD47" s="498"/>
      <c r="AE47" s="498"/>
      <c r="AF47" s="498"/>
      <c r="AG47" s="498"/>
      <c r="AH47" s="499"/>
      <c r="AN47" s="436"/>
      <c r="AO47" s="436"/>
      <c r="AP47" s="436"/>
      <c r="AQ47" s="436"/>
      <c r="AR47" s="436"/>
      <c r="AS47" s="436"/>
      <c r="AT47" s="436"/>
      <c r="AU47" s="436"/>
      <c r="AV47" s="436"/>
      <c r="AW47" s="436"/>
      <c r="AX47" s="436"/>
    </row>
    <row r="48" spans="1:50">
      <c r="A48" s="493"/>
      <c r="Z48"/>
      <c r="AA48" s="502"/>
      <c r="AB48" s="498"/>
      <c r="AC48" s="498"/>
      <c r="AD48" s="498"/>
      <c r="AE48" s="498"/>
      <c r="AF48" s="498"/>
      <c r="AG48" s="498"/>
      <c r="AH48" s="499"/>
      <c r="AN48" s="436"/>
      <c r="AO48" s="436"/>
      <c r="AP48" s="436"/>
      <c r="AQ48" s="436"/>
      <c r="AR48" s="436"/>
      <c r="AS48" s="436"/>
      <c r="AT48" s="436"/>
      <c r="AU48" s="436"/>
      <c r="AV48" s="436"/>
      <c r="AW48" s="436"/>
      <c r="AX48" s="436"/>
    </row>
    <row r="49" spans="1:50" ht="15" customHeight="1">
      <c r="A49" s="493"/>
      <c r="Z49"/>
      <c r="AA49" s="502"/>
      <c r="AB49" s="498"/>
      <c r="AC49" s="498"/>
      <c r="AD49" s="498"/>
      <c r="AE49" s="498"/>
      <c r="AF49" s="498"/>
      <c r="AG49" s="498"/>
      <c r="AH49" s="499"/>
      <c r="AN49" s="436"/>
      <c r="AO49" s="436"/>
      <c r="AP49" s="436"/>
      <c r="AQ49" s="436"/>
      <c r="AR49" s="436"/>
      <c r="AS49" s="436"/>
      <c r="AT49" s="436"/>
      <c r="AU49" s="436"/>
      <c r="AV49" s="436"/>
      <c r="AW49" s="436"/>
      <c r="AX49" s="436"/>
    </row>
    <row r="50" spans="1:50" ht="15" customHeight="1">
      <c r="A50" s="493"/>
      <c r="Z50"/>
      <c r="AA50" s="502"/>
      <c r="AB50" s="498"/>
      <c r="AC50" s="498"/>
      <c r="AD50" s="498"/>
      <c r="AE50" s="498"/>
      <c r="AF50" s="498"/>
      <c r="AG50" s="498"/>
      <c r="AH50" s="499"/>
    </row>
    <row r="51" spans="1:50" ht="15" customHeight="1">
      <c r="A51" s="493"/>
      <c r="Z51"/>
      <c r="AA51" s="502"/>
      <c r="AB51" s="498"/>
      <c r="AC51" s="498"/>
      <c r="AD51" s="498"/>
      <c r="AE51" s="498"/>
      <c r="AF51" s="498"/>
      <c r="AG51" s="498"/>
      <c r="AH51" s="499"/>
    </row>
    <row r="52" spans="1:50" ht="15" customHeight="1">
      <c r="A52" s="493"/>
      <c r="Z52"/>
      <c r="AA52" s="502"/>
      <c r="AB52" s="498"/>
      <c r="AC52" s="498"/>
      <c r="AD52" s="498"/>
      <c r="AE52" s="498"/>
      <c r="AF52" s="498"/>
      <c r="AG52" s="498"/>
      <c r="AH52" s="499"/>
    </row>
    <row r="53" spans="1:50" ht="15" customHeight="1">
      <c r="A53" s="493"/>
      <c r="X53" s="506"/>
      <c r="Z53"/>
      <c r="AA53" s="502"/>
      <c r="AB53" s="498"/>
      <c r="AC53" s="498"/>
      <c r="AD53" s="498"/>
      <c r="AE53" s="498"/>
      <c r="AF53" s="498"/>
      <c r="AG53" s="498"/>
      <c r="AH53" s="499"/>
    </row>
    <row r="54" spans="1:50" ht="4.9000000000000004" customHeight="1">
      <c r="A54" s="493"/>
      <c r="AA54" s="507"/>
      <c r="AB54" s="508"/>
      <c r="AC54" s="508"/>
      <c r="AD54" s="508"/>
      <c r="AE54" s="508"/>
      <c r="AH54" s="435"/>
      <c r="AJ54" s="314" t="s">
        <v>96</v>
      </c>
    </row>
    <row r="55" spans="1:50" ht="20.100000000000001" customHeight="1">
      <c r="A55" s="493"/>
      <c r="AA55" s="509"/>
      <c r="AB55" s="508"/>
      <c r="AC55" s="508"/>
      <c r="AD55" s="508"/>
      <c r="AE55" s="508"/>
      <c r="AH55" s="435"/>
    </row>
    <row r="56" spans="1:50" s="425" customFormat="1" ht="28.9" customHeight="1" thickBot="1">
      <c r="A56" s="287" t="s">
        <v>97</v>
      </c>
      <c r="B56" s="288"/>
      <c r="C56" s="288"/>
      <c r="D56" s="288"/>
      <c r="E56" s="288"/>
      <c r="F56" s="288"/>
      <c r="G56" s="288"/>
      <c r="H56" s="288"/>
      <c r="I56" s="288"/>
      <c r="J56" s="288"/>
      <c r="K56" s="288"/>
      <c r="L56" s="288"/>
      <c r="M56" s="288"/>
      <c r="N56" s="288"/>
      <c r="O56" s="288"/>
      <c r="P56" s="288"/>
      <c r="Q56" s="288"/>
      <c r="R56" s="288"/>
      <c r="S56" s="288"/>
      <c r="T56" s="288"/>
      <c r="U56" s="288"/>
      <c r="V56" s="288"/>
      <c r="W56" s="288"/>
      <c r="X56" s="288"/>
      <c r="Y56" s="288"/>
      <c r="Z56" s="288"/>
      <c r="AA56" s="288"/>
      <c r="AB56" s="288"/>
      <c r="AC56" s="288"/>
      <c r="AD56" s="288"/>
      <c r="AE56" s="288"/>
      <c r="AF56" s="288"/>
      <c r="AG56" s="288"/>
      <c r="AH56" s="289"/>
      <c r="AM56" s="427"/>
      <c r="AN56" s="427"/>
      <c r="AO56" s="427"/>
      <c r="AP56" s="427"/>
      <c r="AQ56" s="427"/>
      <c r="AR56" s="427"/>
      <c r="AS56" s="427"/>
      <c r="AT56" s="427"/>
      <c r="AU56" s="427"/>
      <c r="AV56" s="427"/>
      <c r="AW56" s="427"/>
    </row>
    <row r="57" spans="1:50" s="399" customFormat="1" ht="19.899999999999999" customHeight="1" thickBot="1">
      <c r="A57" s="290" t="s">
        <v>98</v>
      </c>
      <c r="B57" s="291"/>
      <c r="C57" s="291"/>
      <c r="D57" s="291"/>
      <c r="E57" s="291"/>
      <c r="F57" s="291"/>
      <c r="G57" s="291"/>
      <c r="H57" s="291"/>
      <c r="I57" s="291"/>
      <c r="J57" s="291"/>
      <c r="K57" s="291"/>
      <c r="L57" s="292" t="s">
        <v>99</v>
      </c>
      <c r="M57" s="291"/>
      <c r="N57" s="291"/>
      <c r="O57" s="291"/>
      <c r="P57" s="291"/>
      <c r="Q57" s="291"/>
      <c r="R57" s="291"/>
      <c r="S57" s="291"/>
      <c r="T57" s="291"/>
      <c r="U57" s="291"/>
      <c r="V57" s="293"/>
      <c r="W57" s="294" t="s">
        <v>100</v>
      </c>
      <c r="X57" s="294"/>
      <c r="Y57" s="294"/>
      <c r="Z57" s="294"/>
      <c r="AA57" s="294"/>
      <c r="AB57" s="294"/>
      <c r="AC57" s="294"/>
      <c r="AD57" s="294"/>
      <c r="AE57" s="294"/>
      <c r="AF57" s="294"/>
      <c r="AG57" s="294"/>
      <c r="AH57" s="295"/>
      <c r="AI57" s="431"/>
      <c r="AJ57" s="431"/>
      <c r="AK57" s="431"/>
      <c r="AL57" s="431"/>
      <c r="AM57" s="431"/>
      <c r="AN57" s="431"/>
      <c r="AO57" s="431"/>
      <c r="AP57" s="431"/>
      <c r="AQ57" s="431"/>
    </row>
    <row r="58" spans="1:50" s="511" customFormat="1" ht="19.899999999999999" customHeight="1" thickBot="1">
      <c r="A58" s="258" t="s">
        <v>101</v>
      </c>
      <c r="B58" s="259"/>
      <c r="C58" s="259"/>
      <c r="D58" s="259"/>
      <c r="E58" s="259"/>
      <c r="F58" s="259"/>
      <c r="G58" s="259"/>
      <c r="H58" s="259"/>
      <c r="I58" s="259"/>
      <c r="J58" s="259"/>
      <c r="K58" s="268"/>
      <c r="L58" s="1399" t="s">
        <v>102</v>
      </c>
      <c r="M58" s="1399"/>
      <c r="N58" s="1399"/>
      <c r="O58" s="1399"/>
      <c r="P58" s="1399"/>
      <c r="Q58" s="1399"/>
      <c r="R58" s="1399"/>
      <c r="S58" s="1399"/>
      <c r="T58" s="1399"/>
      <c r="U58" s="1399"/>
      <c r="V58" s="1400"/>
      <c r="W58" s="269" t="s">
        <v>103</v>
      </c>
      <c r="X58" s="269"/>
      <c r="Y58" s="269"/>
      <c r="Z58" s="269"/>
      <c r="AA58" s="269"/>
      <c r="AB58" s="269"/>
      <c r="AC58" s="269"/>
      <c r="AD58" s="269"/>
      <c r="AE58" s="1541" t="s">
        <v>104</v>
      </c>
      <c r="AF58" s="1541"/>
      <c r="AG58" s="1541"/>
      <c r="AH58" s="1542"/>
      <c r="AI58" s="510"/>
      <c r="AJ58" s="510"/>
      <c r="AK58" s="510"/>
      <c r="AL58" s="510"/>
      <c r="AM58" s="510"/>
      <c r="AN58" s="510"/>
    </row>
    <row r="59" spans="1:50" ht="15.75" customHeight="1">
      <c r="A59" s="1407" t="s">
        <v>105</v>
      </c>
      <c r="B59" s="1408"/>
      <c r="C59" s="1439" t="s">
        <v>88</v>
      </c>
      <c r="D59" s="264" t="s">
        <v>106</v>
      </c>
      <c r="E59" s="265"/>
      <c r="F59" s="265"/>
      <c r="G59" s="265"/>
      <c r="H59" s="266"/>
      <c r="I59" s="1421" t="s">
        <v>107</v>
      </c>
      <c r="J59" s="1421" t="s">
        <v>108</v>
      </c>
      <c r="K59" s="1419" t="s">
        <v>109</v>
      </c>
      <c r="L59" s="1425" t="s">
        <v>102</v>
      </c>
      <c r="M59" s="1426"/>
      <c r="N59" s="1423" t="s">
        <v>110</v>
      </c>
      <c r="O59" s="1431" t="s">
        <v>111</v>
      </c>
      <c r="P59" s="1431" t="s">
        <v>112</v>
      </c>
      <c r="Q59" s="1429" t="s">
        <v>113</v>
      </c>
      <c r="R59" s="1490" t="s">
        <v>108</v>
      </c>
      <c r="S59" s="1491"/>
      <c r="T59" s="1491"/>
      <c r="U59" s="1491"/>
      <c r="V59" s="1491"/>
      <c r="W59" s="1405" t="s">
        <v>114</v>
      </c>
      <c r="X59" s="1401" t="s">
        <v>115</v>
      </c>
      <c r="Y59" s="1402"/>
      <c r="Z59" s="1401" t="s">
        <v>116</v>
      </c>
      <c r="AA59" s="1402"/>
      <c r="AB59" s="1519" t="s">
        <v>117</v>
      </c>
      <c r="AC59" s="1519" t="s">
        <v>118</v>
      </c>
      <c r="AD59" s="1521" t="s">
        <v>119</v>
      </c>
      <c r="AF59"/>
      <c r="AG59"/>
      <c r="AH59" s="296"/>
      <c r="AI59"/>
      <c r="AJ59"/>
      <c r="AK59"/>
      <c r="AL59"/>
    </row>
    <row r="60" spans="1:50" ht="15" customHeight="1">
      <c r="A60" s="1409"/>
      <c r="B60" s="1410"/>
      <c r="C60" s="1440"/>
      <c r="D60" s="267" t="s">
        <v>120</v>
      </c>
      <c r="E60" s="267" t="s">
        <v>121</v>
      </c>
      <c r="F60" s="267" t="s">
        <v>122</v>
      </c>
      <c r="G60" s="267" t="s">
        <v>123</v>
      </c>
      <c r="H60" s="267" t="s">
        <v>124</v>
      </c>
      <c r="I60" s="1422"/>
      <c r="J60" s="1422"/>
      <c r="K60" s="1420"/>
      <c r="L60" s="1427"/>
      <c r="M60" s="1428"/>
      <c r="N60" s="1424"/>
      <c r="O60" s="1432"/>
      <c r="P60" s="1432"/>
      <c r="Q60" s="1430"/>
      <c r="R60" s="1494" t="s">
        <v>125</v>
      </c>
      <c r="S60" s="1494" t="s">
        <v>126</v>
      </c>
      <c r="T60" s="1494" t="s">
        <v>127</v>
      </c>
      <c r="U60" s="1494" t="s">
        <v>128</v>
      </c>
      <c r="V60" s="1492" t="s">
        <v>129</v>
      </c>
      <c r="W60" s="1406"/>
      <c r="X60" s="1403"/>
      <c r="Y60" s="1404"/>
      <c r="Z60" s="1464"/>
      <c r="AA60" s="1465"/>
      <c r="AB60" s="1520"/>
      <c r="AC60" s="1520"/>
      <c r="AD60" s="1522"/>
      <c r="AF60"/>
      <c r="AG60"/>
      <c r="AH60" s="296"/>
      <c r="AI60"/>
      <c r="AJ60"/>
      <c r="AK60"/>
      <c r="AL60"/>
    </row>
    <row r="61" spans="1:50" s="501" customFormat="1" ht="18.600000000000001" customHeight="1">
      <c r="A61" s="1548" t="str">
        <f>'Quality-Stat'!$A$13</f>
        <v>General</v>
      </c>
      <c r="B61" s="1549"/>
      <c r="C61" s="358">
        <f>IF('Quality-Stat'!D13="","",'Quality-Stat'!D13)</f>
        <v>1</v>
      </c>
      <c r="D61" s="358">
        <f>IF('Quality-Stat'!E13="","",'Quality-Stat'!E13)</f>
        <v>0</v>
      </c>
      <c r="E61" s="358">
        <f>IF('Quality-Stat'!F13="","",'Quality-Stat'!F13)</f>
        <v>1</v>
      </c>
      <c r="F61" s="358">
        <f>IF('Quality-Stat'!G13="","",'Quality-Stat'!G13)</f>
        <v>0</v>
      </c>
      <c r="G61" s="358">
        <f>IF('Quality-Stat'!H13="","",'Quality-Stat'!H13)</f>
        <v>0</v>
      </c>
      <c r="H61" s="358">
        <f>IF('Quality-Stat'!I13="","",'Quality-Stat'!I13)</f>
        <v>1</v>
      </c>
      <c r="I61" s="358">
        <f>IF('Quality-Stat'!J13="","",'Quality-Stat'!J13)</f>
        <v>0</v>
      </c>
      <c r="J61" s="358">
        <f>IF('Quality-Stat'!K13="","",'Quality-Stat'!K13)</f>
        <v>0</v>
      </c>
      <c r="K61" s="358">
        <f>IF('Quality-Stat'!L13="","",'Quality-Stat'!L13)</f>
        <v>1</v>
      </c>
      <c r="L61" s="1427"/>
      <c r="M61" s="1428"/>
      <c r="N61" s="1424"/>
      <c r="O61" s="1432"/>
      <c r="P61" s="1432"/>
      <c r="Q61" s="1430"/>
      <c r="R61" s="1430"/>
      <c r="S61" s="1430"/>
      <c r="T61" s="1430"/>
      <c r="U61" s="1430"/>
      <c r="V61" s="1493"/>
      <c r="W61" s="1502" t="s">
        <v>130</v>
      </c>
      <c r="X61" s="1515" t="str">
        <f>'HSE-Stat'!B4</f>
        <v>Total Hours Worked</v>
      </c>
      <c r="Y61" s="1516"/>
      <c r="Z61" s="1505">
        <f>'HSE-Stat'!D4</f>
        <v>11376</v>
      </c>
      <c r="AA61" s="1506"/>
      <c r="AB61" s="297">
        <f>'HSE-Stat'!E4</f>
        <v>11376</v>
      </c>
      <c r="AC61" s="298">
        <f>'HSE-Stat'!F4</f>
        <v>480230</v>
      </c>
      <c r="AD61" s="299">
        <f>'HSE-Stat'!G4</f>
        <v>493390</v>
      </c>
      <c r="AF61"/>
      <c r="AG61" t="s">
        <v>131</v>
      </c>
      <c r="AH61" s="300">
        <f>+SUM(AD72:AD76)</f>
        <v>386</v>
      </c>
      <c r="AI61"/>
      <c r="AJ61"/>
      <c r="AK61"/>
      <c r="AL61"/>
      <c r="AM61"/>
    </row>
    <row r="62" spans="1:50" ht="18.600000000000001" customHeight="1">
      <c r="A62" s="1544" t="str">
        <f>'Quality-Stat'!$A$14</f>
        <v>Road Works</v>
      </c>
      <c r="B62" s="1545"/>
      <c r="C62" s="358">
        <f>IF('Quality-Stat'!D14="","",'Quality-Stat'!D14)</f>
        <v>260</v>
      </c>
      <c r="D62" s="358">
        <f>IF('Quality-Stat'!E14="","",'Quality-Stat'!E14)</f>
        <v>50</v>
      </c>
      <c r="E62" s="358">
        <f>IF('Quality-Stat'!F14="","",'Quality-Stat'!F14)</f>
        <v>210</v>
      </c>
      <c r="F62" s="358">
        <f>IF('Quality-Stat'!G14="","",'Quality-Stat'!G14)</f>
        <v>0</v>
      </c>
      <c r="G62" s="358">
        <f>IF('Quality-Stat'!H14="","",'Quality-Stat'!H14)</f>
        <v>0</v>
      </c>
      <c r="H62" s="358">
        <f>IF('Quality-Stat'!I14="","",'Quality-Stat'!I14)</f>
        <v>260</v>
      </c>
      <c r="I62" s="358">
        <f>IF('Quality-Stat'!J14="","",'Quality-Stat'!J14)</f>
        <v>0</v>
      </c>
      <c r="J62" s="358">
        <f>IF('Quality-Stat'!K14="","",'Quality-Stat'!K14)</f>
        <v>0</v>
      </c>
      <c r="K62" s="358">
        <f>IF('Quality-Stat'!L14="","",'Quality-Stat'!L14)</f>
        <v>260</v>
      </c>
      <c r="L62" s="1488" t="s">
        <v>132</v>
      </c>
      <c r="M62" s="1489"/>
      <c r="N62" s="301">
        <f>'Quality-Stat'!D5</f>
        <v>43</v>
      </c>
      <c r="O62" s="301">
        <f>'Quality-Stat'!E5</f>
        <v>43</v>
      </c>
      <c r="P62" s="301">
        <f>'Quality-Stat'!F5</f>
        <v>0</v>
      </c>
      <c r="Q62" s="301">
        <f>'Quality-Stat'!G5</f>
        <v>0</v>
      </c>
      <c r="R62" s="301">
        <f>'Quality-Stat'!H5</f>
        <v>0</v>
      </c>
      <c r="S62" s="301">
        <f>'Quality-Stat'!I5</f>
        <v>0</v>
      </c>
      <c r="T62" s="301">
        <f>'Quality-Stat'!J5</f>
        <v>0</v>
      </c>
      <c r="U62" s="301">
        <f>'Quality-Stat'!K5</f>
        <v>0</v>
      </c>
      <c r="V62" s="301">
        <f>'Quality-Stat'!L5</f>
        <v>0</v>
      </c>
      <c r="W62" s="1503"/>
      <c r="X62" s="1336" t="str">
        <f>'HSE-Stat'!B5</f>
        <v>Safe Hours Worked</v>
      </c>
      <c r="Y62" s="1337"/>
      <c r="Z62" s="1320">
        <f>'HSE-Stat'!D5</f>
        <v>11376</v>
      </c>
      <c r="AA62" s="1321"/>
      <c r="AB62" s="302">
        <f>'HSE-Stat'!E5</f>
        <v>11376</v>
      </c>
      <c r="AC62" s="303">
        <f>'HSE-Stat'!F5</f>
        <v>480230</v>
      </c>
      <c r="AD62" s="304">
        <f>'HSE-Stat'!G5</f>
        <v>493390</v>
      </c>
      <c r="AF62"/>
      <c r="AG62" t="s">
        <v>133</v>
      </c>
      <c r="AH62" s="300">
        <f>SUM(AD63:AD71)</f>
        <v>0</v>
      </c>
      <c r="AI62"/>
      <c r="AJ62"/>
      <c r="AK62"/>
      <c r="AL62"/>
      <c r="AM62"/>
    </row>
    <row r="63" spans="1:50" ht="18.600000000000001" customHeight="1">
      <c r="A63" s="1544" t="str">
        <f>'Quality-Stat'!$A$15</f>
        <v>Civil</v>
      </c>
      <c r="B63" s="1545"/>
      <c r="C63" s="358">
        <f>IF('Quality-Stat'!D15="","",'Quality-Stat'!D15)</f>
        <v>46</v>
      </c>
      <c r="D63" s="358">
        <f>IF('Quality-Stat'!E15="","",'Quality-Stat'!E15)</f>
        <v>7</v>
      </c>
      <c r="E63" s="358">
        <f>IF('Quality-Stat'!F15="","",'Quality-Stat'!F15)</f>
        <v>39</v>
      </c>
      <c r="F63" s="358">
        <f>IF('Quality-Stat'!G15="","",'Quality-Stat'!G15)</f>
        <v>0</v>
      </c>
      <c r="G63" s="358">
        <f>IF('Quality-Stat'!H15="","",'Quality-Stat'!H15)</f>
        <v>0</v>
      </c>
      <c r="H63" s="358">
        <f>IF('Quality-Stat'!I15="","",'Quality-Stat'!I15)</f>
        <v>46</v>
      </c>
      <c r="I63" s="358">
        <f>IF('Quality-Stat'!J15="","",'Quality-Stat'!J15)</f>
        <v>0</v>
      </c>
      <c r="J63" s="358">
        <f>IF('Quality-Stat'!K15="","",'Quality-Stat'!K15)</f>
        <v>0</v>
      </c>
      <c r="K63" s="358">
        <f>IF('Quality-Stat'!L15="","",'Quality-Stat'!L15)</f>
        <v>46</v>
      </c>
      <c r="L63" s="1532" t="s">
        <v>134</v>
      </c>
      <c r="M63" s="1533"/>
      <c r="N63" s="301">
        <f>'Quality-Stat'!D6</f>
        <v>10</v>
      </c>
      <c r="O63" s="301">
        <f>'Quality-Stat'!E6</f>
        <v>10</v>
      </c>
      <c r="P63" s="301">
        <f>'Quality-Stat'!F6</f>
        <v>0</v>
      </c>
      <c r="Q63" s="301">
        <f>'Quality-Stat'!G6</f>
        <v>0</v>
      </c>
      <c r="R63" s="301">
        <f>'Quality-Stat'!H6</f>
        <v>0</v>
      </c>
      <c r="S63" s="301">
        <f>'Quality-Stat'!I6</f>
        <v>0</v>
      </c>
      <c r="T63" s="301">
        <f>'Quality-Stat'!J6</f>
        <v>0</v>
      </c>
      <c r="U63" s="301">
        <f>'Quality-Stat'!K6</f>
        <v>0</v>
      </c>
      <c r="V63" s="301">
        <f>'Quality-Stat'!L6</f>
        <v>0</v>
      </c>
      <c r="W63" s="1502" t="s">
        <v>133</v>
      </c>
      <c r="X63" s="1336" t="str">
        <f>'HSE-Stat'!B6</f>
        <v>LTI</v>
      </c>
      <c r="Y63" s="1337"/>
      <c r="Z63" s="1320">
        <f>'HSE-Stat'!D6</f>
        <v>0</v>
      </c>
      <c r="AA63" s="1321"/>
      <c r="AB63" s="302">
        <f>'HSE-Stat'!E6</f>
        <v>0</v>
      </c>
      <c r="AC63" s="303">
        <f>'HSE-Stat'!F6</f>
        <v>0</v>
      </c>
      <c r="AD63" s="304">
        <f>'HSE-Stat'!G6</f>
        <v>0</v>
      </c>
      <c r="AF63"/>
      <c r="AG63"/>
      <c r="AH63" s="296"/>
      <c r="AI63"/>
      <c r="AJ63"/>
      <c r="AK63"/>
      <c r="AL63"/>
      <c r="AM63"/>
    </row>
    <row r="64" spans="1:50" ht="18.600000000000001" customHeight="1">
      <c r="A64" s="1544" t="str">
        <f>'Quality-Stat'!$A$16</f>
        <v>Mechanical</v>
      </c>
      <c r="B64" s="1545"/>
      <c r="C64" s="358">
        <f>IF('Quality-Stat'!D16="","",'Quality-Stat'!D16)</f>
        <v>9</v>
      </c>
      <c r="D64" s="358">
        <f>IF('Quality-Stat'!E16="","",'Quality-Stat'!E16)</f>
        <v>0</v>
      </c>
      <c r="E64" s="358">
        <f>IF('Quality-Stat'!F16="","",'Quality-Stat'!F16)</f>
        <v>9</v>
      </c>
      <c r="F64" s="358">
        <f>IF('Quality-Stat'!G16="","",'Quality-Stat'!G16)</f>
        <v>0</v>
      </c>
      <c r="G64" s="358">
        <f>IF('Quality-Stat'!H16="","",'Quality-Stat'!H16)</f>
        <v>0</v>
      </c>
      <c r="H64" s="358">
        <f>IF('Quality-Stat'!I16="","",'Quality-Stat'!I16)</f>
        <v>9</v>
      </c>
      <c r="I64" s="358">
        <f>IF('Quality-Stat'!J16="","",'Quality-Stat'!J16)</f>
        <v>0</v>
      </c>
      <c r="J64" s="358">
        <f>IF('Quality-Stat'!K16="","",'Quality-Stat'!K16)</f>
        <v>0</v>
      </c>
      <c r="K64" s="358">
        <f>IF('Quality-Stat'!L16="","",'Quality-Stat'!L16)</f>
        <v>9</v>
      </c>
      <c r="L64" s="1532" t="s">
        <v>135</v>
      </c>
      <c r="M64" s="1533"/>
      <c r="N64" s="301">
        <f>'Quality-Stat'!D7</f>
        <v>116</v>
      </c>
      <c r="O64" s="301">
        <f>'Quality-Stat'!E7</f>
        <v>116</v>
      </c>
      <c r="P64" s="301">
        <f>'Quality-Stat'!F7</f>
        <v>0</v>
      </c>
      <c r="Q64" s="301">
        <f>'Quality-Stat'!G7</f>
        <v>0</v>
      </c>
      <c r="R64" s="301">
        <f>'Quality-Stat'!H7</f>
        <v>0</v>
      </c>
      <c r="S64" s="301">
        <f>'Quality-Stat'!I7</f>
        <v>0</v>
      </c>
      <c r="T64" s="301">
        <f>'Quality-Stat'!J7</f>
        <v>0</v>
      </c>
      <c r="U64" s="301">
        <f>'Quality-Stat'!K7</f>
        <v>0</v>
      </c>
      <c r="V64" s="301">
        <f>'Quality-Stat'!L7</f>
        <v>0</v>
      </c>
      <c r="W64" s="1503"/>
      <c r="X64" s="1517" t="str">
        <f>'HSE-Stat'!B7</f>
        <v>MTC (Healed w/o Disability)</v>
      </c>
      <c r="Y64" s="1518"/>
      <c r="Z64" s="1320">
        <f>'HSE-Stat'!D7</f>
        <v>0</v>
      </c>
      <c r="AA64" s="1321"/>
      <c r="AB64" s="302">
        <f>'HSE-Stat'!E7</f>
        <v>0</v>
      </c>
      <c r="AC64" s="303">
        <f>'HSE-Stat'!F7</f>
        <v>0</v>
      </c>
      <c r="AD64" s="304">
        <f>'HSE-Stat'!G7</f>
        <v>0</v>
      </c>
      <c r="AF64"/>
      <c r="AG64"/>
      <c r="AH64" s="296"/>
      <c r="AI64"/>
      <c r="AJ64"/>
      <c r="AK64"/>
      <c r="AL64"/>
      <c r="AM64"/>
    </row>
    <row r="65" spans="1:39" ht="18.600000000000001" customHeight="1">
      <c r="A65" s="1546" t="str">
        <f>'Quality-Stat'!$A$17</f>
        <v>Electrical</v>
      </c>
      <c r="B65" s="1547"/>
      <c r="C65" s="358">
        <f>IF('Quality-Stat'!D17="","",'Quality-Stat'!D17)</f>
        <v>73</v>
      </c>
      <c r="D65" s="358">
        <f>IF('Quality-Stat'!E17="","",'Quality-Stat'!E17)</f>
        <v>6</v>
      </c>
      <c r="E65" s="358">
        <f>IF('Quality-Stat'!F17="","",'Quality-Stat'!F17)</f>
        <v>67</v>
      </c>
      <c r="F65" s="358">
        <f>IF('Quality-Stat'!G17="","",'Quality-Stat'!G17)</f>
        <v>0</v>
      </c>
      <c r="G65" s="358">
        <f>IF('Quality-Stat'!H17="","",'Quality-Stat'!H17)</f>
        <v>0</v>
      </c>
      <c r="H65" s="358">
        <f>IF('Quality-Stat'!I17="","",'Quality-Stat'!I17)</f>
        <v>73</v>
      </c>
      <c r="I65" s="358">
        <f>IF('Quality-Stat'!J17="","",'Quality-Stat'!J17)</f>
        <v>0</v>
      </c>
      <c r="J65" s="358">
        <f>IF('Quality-Stat'!K17="","",'Quality-Stat'!K17)</f>
        <v>0</v>
      </c>
      <c r="K65" s="358">
        <f>IF('Quality-Stat'!L17="","",'Quality-Stat'!L17)</f>
        <v>73</v>
      </c>
      <c r="L65" s="1550" t="s">
        <v>136</v>
      </c>
      <c r="M65" s="1551"/>
      <c r="N65" s="301">
        <f>'Quality-Stat'!D8</f>
        <v>1571</v>
      </c>
      <c r="O65" s="301">
        <f>'Quality-Stat'!E8</f>
        <v>1551</v>
      </c>
      <c r="P65" s="301">
        <f>'Quality-Stat'!F8</f>
        <v>20</v>
      </c>
      <c r="Q65" s="301">
        <f>'Quality-Stat'!G8</f>
        <v>0</v>
      </c>
      <c r="R65" s="301">
        <f>'Quality-Stat'!H8</f>
        <v>0</v>
      </c>
      <c r="S65" s="301">
        <f>'Quality-Stat'!I8</f>
        <v>0</v>
      </c>
      <c r="T65" s="301">
        <f>'Quality-Stat'!J8</f>
        <v>0</v>
      </c>
      <c r="U65" s="301">
        <f>'Quality-Stat'!K8</f>
        <v>0</v>
      </c>
      <c r="V65" s="301">
        <f>'Quality-Stat'!L8</f>
        <v>0</v>
      </c>
      <c r="W65" s="1503"/>
      <c r="X65" s="1517" t="str">
        <f>'HSE-Stat'!B8</f>
        <v>MTC (Healed w/ Disability)</v>
      </c>
      <c r="Y65" s="1518"/>
      <c r="Z65" s="1320">
        <f>'HSE-Stat'!D8</f>
        <v>0</v>
      </c>
      <c r="AA65" s="1321"/>
      <c r="AB65" s="302">
        <f>'HSE-Stat'!E8</f>
        <v>0</v>
      </c>
      <c r="AC65" s="303">
        <f>'HSE-Stat'!F8</f>
        <v>0</v>
      </c>
      <c r="AD65" s="304">
        <f>'HSE-Stat'!G8</f>
        <v>0</v>
      </c>
      <c r="AF65"/>
      <c r="AG65"/>
      <c r="AH65" s="296"/>
      <c r="AI65"/>
      <c r="AJ65"/>
      <c r="AK65"/>
      <c r="AL65"/>
      <c r="AM65"/>
    </row>
    <row r="66" spans="1:39" ht="18.600000000000001" customHeight="1" thickBot="1">
      <c r="A66" s="1362" t="s">
        <v>137</v>
      </c>
      <c r="B66" s="1363"/>
      <c r="C66" s="305">
        <f t="shared" ref="C66:K66" si="46">SUM(C61:C65)</f>
        <v>389</v>
      </c>
      <c r="D66" s="305">
        <f t="shared" si="46"/>
        <v>63</v>
      </c>
      <c r="E66" s="305">
        <f t="shared" si="46"/>
        <v>326</v>
      </c>
      <c r="F66" s="305">
        <f t="shared" si="46"/>
        <v>0</v>
      </c>
      <c r="G66" s="305">
        <f t="shared" si="46"/>
        <v>0</v>
      </c>
      <c r="H66" s="305">
        <f t="shared" si="46"/>
        <v>389</v>
      </c>
      <c r="I66" s="305">
        <f t="shared" si="46"/>
        <v>0</v>
      </c>
      <c r="J66" s="305">
        <f t="shared" si="46"/>
        <v>0</v>
      </c>
      <c r="K66" s="305">
        <f t="shared" si="46"/>
        <v>389</v>
      </c>
      <c r="L66" s="306" t="s">
        <v>138</v>
      </c>
      <c r="M66" s="307"/>
      <c r="N66" s="308"/>
      <c r="O66" s="309"/>
      <c r="P66" s="309"/>
      <c r="Q66" s="309"/>
      <c r="R66" s="309"/>
      <c r="S66" s="309"/>
      <c r="T66" s="309"/>
      <c r="U66" s="310"/>
      <c r="V66" s="311"/>
      <c r="W66" s="1503"/>
      <c r="X66" s="1336" t="str">
        <f>'HSE-Stat'!B9</f>
        <v>Near Miss</v>
      </c>
      <c r="Y66" s="1337"/>
      <c r="Z66" s="1320">
        <f>'HSE-Stat'!D9</f>
        <v>0</v>
      </c>
      <c r="AA66" s="1321"/>
      <c r="AB66" s="302">
        <f>'HSE-Stat'!E9</f>
        <v>0</v>
      </c>
      <c r="AC66" s="303">
        <f>'HSE-Stat'!F9</f>
        <v>0</v>
      </c>
      <c r="AD66" s="304">
        <f>'HSE-Stat'!G9</f>
        <v>0</v>
      </c>
      <c r="AF66"/>
      <c r="AG66"/>
      <c r="AH66" s="296"/>
      <c r="AI66"/>
      <c r="AJ66"/>
      <c r="AK66"/>
      <c r="AL66"/>
      <c r="AM66"/>
    </row>
    <row r="67" spans="1:39" ht="15" customHeight="1" thickBot="1">
      <c r="A67" s="258" t="s">
        <v>139</v>
      </c>
      <c r="B67" s="259"/>
      <c r="C67" s="259"/>
      <c r="D67" s="259"/>
      <c r="E67" s="259"/>
      <c r="F67" s="259"/>
      <c r="G67" s="259"/>
      <c r="H67" s="259"/>
      <c r="I67" s="259"/>
      <c r="J67" s="259"/>
      <c r="K67" s="261"/>
      <c r="L67" s="1552" t="s">
        <v>140</v>
      </c>
      <c r="M67" s="1553"/>
      <c r="N67" s="1553"/>
      <c r="O67" s="1471">
        <f>+'General Information'!C27</f>
        <v>46039</v>
      </c>
      <c r="P67" s="1472"/>
      <c r="Q67" s="1495" t="s">
        <v>141</v>
      </c>
      <c r="R67" s="1474"/>
      <c r="S67" s="1474"/>
      <c r="T67" s="1474"/>
      <c r="U67" s="1500">
        <f>'General Information'!C39</f>
        <v>46012</v>
      </c>
      <c r="V67" s="1500"/>
      <c r="W67" s="1503"/>
      <c r="X67" s="1336" t="str">
        <f>'HSE-Stat'!B10</f>
        <v>First Aid Cases</v>
      </c>
      <c r="Y67" s="1337"/>
      <c r="Z67" s="1320">
        <f>'HSE-Stat'!D10</f>
        <v>0</v>
      </c>
      <c r="AA67" s="1321"/>
      <c r="AB67" s="302">
        <f>'HSE-Stat'!E10</f>
        <v>0</v>
      </c>
      <c r="AC67" s="303">
        <f>'HSE-Stat'!F10</f>
        <v>0</v>
      </c>
      <c r="AD67" s="304">
        <f>'HSE-Stat'!G10</f>
        <v>0</v>
      </c>
      <c r="AE67" s="1529" t="s">
        <v>142</v>
      </c>
      <c r="AF67" s="1530"/>
      <c r="AG67" s="1530"/>
      <c r="AH67" s="1531"/>
    </row>
    <row r="68" spans="1:39" ht="15.4" customHeight="1">
      <c r="A68" s="1466" t="s">
        <v>105</v>
      </c>
      <c r="B68" s="1467"/>
      <c r="C68" s="1536" t="s">
        <v>88</v>
      </c>
      <c r="D68" s="262" t="s">
        <v>143</v>
      </c>
      <c r="E68" s="262"/>
      <c r="F68" s="262"/>
      <c r="G68" s="262"/>
      <c r="H68" s="262"/>
      <c r="I68" s="1538" t="s">
        <v>144</v>
      </c>
      <c r="J68" s="1534" t="s">
        <v>108</v>
      </c>
      <c r="K68" s="1554" t="s">
        <v>109</v>
      </c>
      <c r="L68" s="1473" t="s">
        <v>145</v>
      </c>
      <c r="M68" s="1474"/>
      <c r="N68" s="1474"/>
      <c r="O68" s="1470">
        <f>+'General Information'!C28</f>
        <v>1</v>
      </c>
      <c r="P68" s="1470"/>
      <c r="Q68" s="1495" t="s">
        <v>146</v>
      </c>
      <c r="R68" s="1474"/>
      <c r="S68" s="1474"/>
      <c r="T68" s="1474"/>
      <c r="U68" s="1470">
        <f>'General Information'!C40</f>
        <v>1</v>
      </c>
      <c r="V68" s="1470"/>
      <c r="W68" s="1503"/>
      <c r="X68" s="1336" t="str">
        <f>'HSE-Stat'!B11</f>
        <v>Fatality</v>
      </c>
      <c r="Y68" s="1337"/>
      <c r="Z68" s="1320">
        <f>'HSE-Stat'!D11</f>
        <v>0</v>
      </c>
      <c r="AA68" s="1321"/>
      <c r="AB68" s="302">
        <f>'HSE-Stat'!E11</f>
        <v>0</v>
      </c>
      <c r="AC68" s="303">
        <f>'HSE-Stat'!F11</f>
        <v>0</v>
      </c>
      <c r="AD68" s="304">
        <f>'HSE-Stat'!G11</f>
        <v>0</v>
      </c>
      <c r="AE68" s="1529"/>
      <c r="AF68" s="1530"/>
      <c r="AG68" s="1530"/>
      <c r="AH68" s="1531"/>
    </row>
    <row r="69" spans="1:39" ht="15.75" customHeight="1">
      <c r="A69" s="1468"/>
      <c r="B69" s="1469"/>
      <c r="C69" s="1537"/>
      <c r="D69" s="263" t="s">
        <v>120</v>
      </c>
      <c r="E69" s="263" t="s">
        <v>121</v>
      </c>
      <c r="F69" s="263" t="s">
        <v>122</v>
      </c>
      <c r="G69" s="263" t="s">
        <v>123</v>
      </c>
      <c r="H69" s="263" t="s">
        <v>124</v>
      </c>
      <c r="I69" s="1539" t="s">
        <v>147</v>
      </c>
      <c r="J69" s="1535"/>
      <c r="K69" s="1555"/>
      <c r="L69" s="1473" t="s">
        <v>148</v>
      </c>
      <c r="M69" s="1474"/>
      <c r="N69" s="1474"/>
      <c r="O69" s="1471">
        <f>+'General Information'!C31</f>
        <v>46019</v>
      </c>
      <c r="P69" s="1472"/>
      <c r="Q69" s="1495" t="s">
        <v>149</v>
      </c>
      <c r="R69" s="1474"/>
      <c r="S69" s="1474"/>
      <c r="T69" s="1474"/>
      <c r="U69" s="1500">
        <f>'General Information'!C41</f>
        <v>46012</v>
      </c>
      <c r="V69" s="1501"/>
      <c r="W69" s="1503"/>
      <c r="X69" s="1336" t="str">
        <f>'HSE-Stat'!B12</f>
        <v>Fire Incident Cases</v>
      </c>
      <c r="Y69" s="1337"/>
      <c r="Z69" s="1320">
        <f>'HSE-Stat'!D12</f>
        <v>0</v>
      </c>
      <c r="AA69" s="1321"/>
      <c r="AB69" s="302">
        <f>'HSE-Stat'!E12</f>
        <v>0</v>
      </c>
      <c r="AC69" s="303">
        <f>'HSE-Stat'!F12</f>
        <v>0</v>
      </c>
      <c r="AD69" s="304">
        <f>'HSE-Stat'!G12</f>
        <v>0</v>
      </c>
      <c r="AF69"/>
      <c r="AG69"/>
      <c r="AH69" s="296"/>
    </row>
    <row r="70" spans="1:39" ht="18.600000000000001" customHeight="1">
      <c r="A70" s="1324" t="str">
        <f>'Quality-Stat'!$A$31</f>
        <v>General</v>
      </c>
      <c r="B70" s="1325"/>
      <c r="C70" s="358">
        <f>IF('Quality-Stat'!D31="","",'Quality-Stat'!D31)</f>
        <v>0</v>
      </c>
      <c r="D70" s="358">
        <f>IF('Quality-Stat'!E31="","",'Quality-Stat'!E31)</f>
        <v>0</v>
      </c>
      <c r="E70" s="358">
        <f>IF('Quality-Stat'!F31="","",'Quality-Stat'!F31)</f>
        <v>0</v>
      </c>
      <c r="F70" s="358">
        <f>IF('Quality-Stat'!G31="","",'Quality-Stat'!G31)</f>
        <v>0</v>
      </c>
      <c r="G70" s="358">
        <f>IF('Quality-Stat'!H31="","",'Quality-Stat'!H31)</f>
        <v>0</v>
      </c>
      <c r="H70" s="358">
        <f>IF('Quality-Stat'!I31="","",'Quality-Stat'!I31)</f>
        <v>0</v>
      </c>
      <c r="I70" s="358">
        <f>IF('Quality-Stat'!J31="","",'Quality-Stat'!J31)</f>
        <v>0</v>
      </c>
      <c r="J70" s="358">
        <f>IF('Quality-Stat'!K31="","",'Quality-Stat'!K31)</f>
        <v>0</v>
      </c>
      <c r="K70" s="358">
        <f>IF('Quality-Stat'!L31="","",'Quality-Stat'!L31)</f>
        <v>0</v>
      </c>
      <c r="L70" s="1473" t="s">
        <v>150</v>
      </c>
      <c r="M70" s="1474"/>
      <c r="N70" s="1474"/>
      <c r="O70" s="1470">
        <f>+'General Information'!C32</f>
        <v>1</v>
      </c>
      <c r="P70" s="1470"/>
      <c r="Q70" s="1495" t="s">
        <v>151</v>
      </c>
      <c r="R70" s="1474"/>
      <c r="S70" s="1474"/>
      <c r="T70" s="1474"/>
      <c r="U70" s="1500">
        <f>+'General Information'!C44</f>
        <v>45985</v>
      </c>
      <c r="V70" s="1501"/>
      <c r="W70" s="1503"/>
      <c r="X70" s="1336" t="str">
        <f>'HSE-Stat'!B13</f>
        <v>Vehicle Incident</v>
      </c>
      <c r="Y70" s="1337"/>
      <c r="Z70" s="1320">
        <f>'HSE-Stat'!D13</f>
        <v>0</v>
      </c>
      <c r="AA70" s="1321"/>
      <c r="AB70" s="302">
        <f>'HSE-Stat'!E13</f>
        <v>0</v>
      </c>
      <c r="AC70" s="303">
        <f>'HSE-Stat'!F13</f>
        <v>0</v>
      </c>
      <c r="AD70" s="304">
        <f>'HSE-Stat'!G13</f>
        <v>0</v>
      </c>
      <c r="AF70"/>
      <c r="AG70"/>
      <c r="AH70" s="296"/>
    </row>
    <row r="71" spans="1:39" ht="18.600000000000001" customHeight="1">
      <c r="A71" s="1326" t="str">
        <f>'Quality-Stat'!$A$32</f>
        <v>Road Works</v>
      </c>
      <c r="B71" s="1327"/>
      <c r="C71" s="358">
        <f>IF('Quality-Stat'!D32="","",'Quality-Stat'!D32)</f>
        <v>0</v>
      </c>
      <c r="D71" s="358">
        <f>IF('Quality-Stat'!E32="","",'Quality-Stat'!E32)</f>
        <v>0</v>
      </c>
      <c r="E71" s="358">
        <f>IF('Quality-Stat'!F32="","",'Quality-Stat'!F32)</f>
        <v>0</v>
      </c>
      <c r="F71" s="358">
        <f>IF('Quality-Stat'!G32="","",'Quality-Stat'!G32)</f>
        <v>0</v>
      </c>
      <c r="G71" s="358">
        <f>IF('Quality-Stat'!H32="","",'Quality-Stat'!H32)</f>
        <v>0</v>
      </c>
      <c r="H71" s="358">
        <f>IF('Quality-Stat'!I32="","",'Quality-Stat'!I32)</f>
        <v>0</v>
      </c>
      <c r="I71" s="358">
        <f>IF('Quality-Stat'!J32="","",'Quality-Stat'!J32)</f>
        <v>0</v>
      </c>
      <c r="J71" s="358">
        <f>IF('Quality-Stat'!K32="","",'Quality-Stat'!K32)</f>
        <v>0</v>
      </c>
      <c r="K71" s="358">
        <f>IF('Quality-Stat'!L32="","",'Quality-Stat'!L32)</f>
        <v>0</v>
      </c>
      <c r="L71" s="1473" t="s">
        <v>1140</v>
      </c>
      <c r="M71" s="1474"/>
      <c r="N71" s="1474"/>
      <c r="O71" s="1471">
        <f>+'General Information'!C48</f>
        <v>46034</v>
      </c>
      <c r="P71" s="1472"/>
      <c r="Q71" s="1495" t="s">
        <v>152</v>
      </c>
      <c r="R71" s="1474"/>
      <c r="S71" s="1474"/>
      <c r="T71" s="1474"/>
      <c r="U71" s="1470">
        <f>'General Information'!C45</f>
        <v>1</v>
      </c>
      <c r="V71" s="1470"/>
      <c r="W71" s="1540"/>
      <c r="X71" s="1336" t="str">
        <f>'HSE-Stat'!B14</f>
        <v>Property Damages</v>
      </c>
      <c r="Y71" s="1337"/>
      <c r="Z71" s="1320">
        <f>'HSE-Stat'!D14</f>
        <v>0</v>
      </c>
      <c r="AA71" s="1321"/>
      <c r="AB71" s="302">
        <f>'HSE-Stat'!E14</f>
        <v>0</v>
      </c>
      <c r="AC71" s="303">
        <f>'HSE-Stat'!F14</f>
        <v>0</v>
      </c>
      <c r="AD71" s="304">
        <f>'HSE-Stat'!G14</f>
        <v>0</v>
      </c>
      <c r="AF71"/>
      <c r="AG71"/>
      <c r="AH71" s="296"/>
    </row>
    <row r="72" spans="1:39" ht="18.600000000000001" customHeight="1">
      <c r="A72" s="1326" t="str">
        <f>'Quality-Stat'!$A$33</f>
        <v>Civil</v>
      </c>
      <c r="B72" s="1327"/>
      <c r="C72" s="358">
        <f>IF('Quality-Stat'!D33="","",'Quality-Stat'!D33)</f>
        <v>54</v>
      </c>
      <c r="D72" s="358">
        <f>IF('Quality-Stat'!E33="","",'Quality-Stat'!E33)</f>
        <v>54</v>
      </c>
      <c r="E72" s="358">
        <f>IF('Quality-Stat'!F33="","",'Quality-Stat'!F33)</f>
        <v>0</v>
      </c>
      <c r="F72" s="358">
        <f>IF('Quality-Stat'!G33="","",'Quality-Stat'!G33)</f>
        <v>0</v>
      </c>
      <c r="G72" s="358" t="str">
        <f>IF('Quality-Stat'!H33="","",'Quality-Stat'!H33)</f>
        <v/>
      </c>
      <c r="H72" s="358">
        <f>IF('Quality-Stat'!I33="","",'Quality-Stat'!I33)</f>
        <v>54</v>
      </c>
      <c r="I72" s="358">
        <f>IF('Quality-Stat'!J33="","",'Quality-Stat'!J33)</f>
        <v>0</v>
      </c>
      <c r="J72" s="358">
        <f>IF('Quality-Stat'!K33="","",'Quality-Stat'!K33)</f>
        <v>0</v>
      </c>
      <c r="K72" s="358">
        <f>IF('Quality-Stat'!L33="","",'Quality-Stat'!L33)</f>
        <v>54</v>
      </c>
      <c r="L72" s="1496" t="s">
        <v>153</v>
      </c>
      <c r="M72" s="1497"/>
      <c r="N72" s="1497"/>
      <c r="O72" s="1497"/>
      <c r="P72" s="1497"/>
      <c r="Q72" s="1497"/>
      <c r="R72" s="1497"/>
      <c r="S72" s="1497"/>
      <c r="T72" s="1497"/>
      <c r="U72" s="1497"/>
      <c r="V72" s="1498"/>
      <c r="W72" s="1502" t="s">
        <v>131</v>
      </c>
      <c r="X72" s="1336" t="str">
        <f>'HSE-Stat'!B15</f>
        <v xml:space="preserve">Induction Training </v>
      </c>
      <c r="Y72" s="1337"/>
      <c r="Z72" s="1320">
        <f>'HSE-Stat'!D15</f>
        <v>0</v>
      </c>
      <c r="AA72" s="1321"/>
      <c r="AB72" s="302">
        <f>'HSE-Stat'!E15</f>
        <v>0</v>
      </c>
      <c r="AC72" s="303">
        <f>'HSE-Stat'!F15</f>
        <v>69</v>
      </c>
      <c r="AD72" s="304">
        <f>'HSE-Stat'!G15</f>
        <v>80</v>
      </c>
      <c r="AF72"/>
      <c r="AG72"/>
      <c r="AH72" s="296"/>
    </row>
    <row r="73" spans="1:39" ht="18.600000000000001" customHeight="1" thickBot="1">
      <c r="A73" s="1326" t="str">
        <f>'Quality-Stat'!$A$34</f>
        <v>Mechanical</v>
      </c>
      <c r="B73" s="1327"/>
      <c r="C73" s="358">
        <f>IF('Quality-Stat'!D34="","",'Quality-Stat'!D34)</f>
        <v>59</v>
      </c>
      <c r="D73" s="358">
        <f>IF('Quality-Stat'!E34="","",'Quality-Stat'!E34)</f>
        <v>55</v>
      </c>
      <c r="E73" s="358">
        <f>IF('Quality-Stat'!F34="","",'Quality-Stat'!F34)</f>
        <v>4</v>
      </c>
      <c r="F73" s="358">
        <f>IF('Quality-Stat'!G34="","",'Quality-Stat'!G34)</f>
        <v>0</v>
      </c>
      <c r="G73" s="358">
        <f>IF('Quality-Stat'!H34="","",'Quality-Stat'!H34)</f>
        <v>0</v>
      </c>
      <c r="H73" s="358">
        <f>IF('Quality-Stat'!I34="","",'Quality-Stat'!I34)</f>
        <v>59</v>
      </c>
      <c r="I73" s="358">
        <f>IF('Quality-Stat'!J34="","",'Quality-Stat'!J34)</f>
        <v>0</v>
      </c>
      <c r="J73" s="358">
        <f>IF('Quality-Stat'!K34="","",'Quality-Stat'!K34)</f>
        <v>0</v>
      </c>
      <c r="K73" s="358">
        <f>IF('Quality-Stat'!L34="","",'Quality-Stat'!L34)</f>
        <v>59</v>
      </c>
      <c r="L73" s="1499" t="s">
        <v>154</v>
      </c>
      <c r="M73" s="1499"/>
      <c r="N73" s="312">
        <f>'Invoice Log'!U3</f>
        <v>8</v>
      </c>
      <c r="O73" s="1322" t="s">
        <v>155</v>
      </c>
      <c r="P73" s="1323"/>
      <c r="Q73" s="1323"/>
      <c r="R73" s="313">
        <f>'Invoice Log'!Y3</f>
        <v>40499983.457999997</v>
      </c>
      <c r="T73" s="315" t="s">
        <v>156</v>
      </c>
      <c r="U73" s="316">
        <f>O4</f>
        <v>57304347.860000007</v>
      </c>
      <c r="V73" s="317"/>
      <c r="W73" s="1503"/>
      <c r="X73" s="1336" t="str">
        <f>'HSE-Stat'!B16</f>
        <v>No.of Internal Training</v>
      </c>
      <c r="Y73" s="1337"/>
      <c r="Z73" s="1320">
        <f>'HSE-Stat'!D16</f>
        <v>7</v>
      </c>
      <c r="AA73" s="1321"/>
      <c r="AB73" s="302">
        <f>'HSE-Stat'!E16</f>
        <v>7</v>
      </c>
      <c r="AC73" s="303">
        <f>'HSE-Stat'!F16</f>
        <v>259</v>
      </c>
      <c r="AD73" s="304">
        <f>'HSE-Stat'!G16</f>
        <v>264</v>
      </c>
      <c r="AF73"/>
      <c r="AG73"/>
      <c r="AH73" s="296"/>
    </row>
    <row r="74" spans="1:39" ht="18.600000000000001" customHeight="1" thickBot="1">
      <c r="A74" s="1328" t="str">
        <f>'Quality-Stat'!$A$35</f>
        <v>Electrical</v>
      </c>
      <c r="B74" s="1329"/>
      <c r="C74" s="358">
        <f>IF('Quality-Stat'!D35="","",'Quality-Stat'!D35)</f>
        <v>33</v>
      </c>
      <c r="D74" s="358">
        <f>IF('Quality-Stat'!E35="","",'Quality-Stat'!E35)</f>
        <v>0</v>
      </c>
      <c r="E74" s="358">
        <f>IF('Quality-Stat'!F35="","",'Quality-Stat'!F35)</f>
        <v>33</v>
      </c>
      <c r="F74" s="358">
        <f>IF('Quality-Stat'!G35="","",'Quality-Stat'!G35)</f>
        <v>0</v>
      </c>
      <c r="G74" s="358">
        <f>IF('Quality-Stat'!H35="","",'Quality-Stat'!H35)</f>
        <v>0</v>
      </c>
      <c r="H74" s="358">
        <f>IF('Quality-Stat'!I35="","",'Quality-Stat'!I35)</f>
        <v>33</v>
      </c>
      <c r="I74" s="358">
        <f>IF('Quality-Stat'!J35="","",'Quality-Stat'!J35)</f>
        <v>0</v>
      </c>
      <c r="J74" s="358">
        <f>IF('Quality-Stat'!K35="","",'Quality-Stat'!K35)</f>
        <v>0</v>
      </c>
      <c r="K74" s="358">
        <f>IF('Quality-Stat'!L35="","",'Quality-Stat'!L35)</f>
        <v>33</v>
      </c>
      <c r="L74" s="1499" t="s">
        <v>157</v>
      </c>
      <c r="M74" s="1499"/>
      <c r="N74" s="312">
        <f>'Invoice Log'!U5</f>
        <v>7</v>
      </c>
      <c r="O74" s="1322" t="s">
        <v>158</v>
      </c>
      <c r="P74" s="1323"/>
      <c r="Q74" s="1323"/>
      <c r="R74" s="318">
        <f>'Invoice Log'!Y5</f>
        <v>33617268.486999996</v>
      </c>
      <c r="T74" s="314" t="s">
        <v>159</v>
      </c>
      <c r="U74" s="319">
        <f>H28</f>
        <v>33587063.659999996</v>
      </c>
      <c r="V74" s="320"/>
      <c r="W74" s="1503"/>
      <c r="X74" s="1336" t="str">
        <f>'HSE-Stat'!B17</f>
        <v>No.of Internal Audit</v>
      </c>
      <c r="Y74" s="1337"/>
      <c r="Z74" s="1320">
        <f>'HSE-Stat'!D17</f>
        <v>0</v>
      </c>
      <c r="AA74" s="1321"/>
      <c r="AB74" s="302">
        <f>'HSE-Stat'!E17</f>
        <v>0</v>
      </c>
      <c r="AC74" s="303">
        <f>'HSE-Stat'!F17</f>
        <v>0</v>
      </c>
      <c r="AD74" s="304">
        <f>'HSE-Stat'!G17</f>
        <v>0</v>
      </c>
      <c r="AF74"/>
      <c r="AG74"/>
      <c r="AH74" s="296"/>
    </row>
    <row r="75" spans="1:39" ht="18.600000000000001" customHeight="1" thickBot="1">
      <c r="A75" s="1362" t="s">
        <v>137</v>
      </c>
      <c r="B75" s="1363"/>
      <c r="C75" s="321">
        <f t="shared" ref="C75:K75" si="47">SUM(C70:C74)</f>
        <v>146</v>
      </c>
      <c r="D75" s="321">
        <f t="shared" si="47"/>
        <v>109</v>
      </c>
      <c r="E75" s="321">
        <f t="shared" si="47"/>
        <v>37</v>
      </c>
      <c r="F75" s="321">
        <f t="shared" si="47"/>
        <v>0</v>
      </c>
      <c r="G75" s="321">
        <f t="shared" si="47"/>
        <v>0</v>
      </c>
      <c r="H75" s="321">
        <f t="shared" si="47"/>
        <v>146</v>
      </c>
      <c r="I75" s="321">
        <f t="shared" si="47"/>
        <v>0</v>
      </c>
      <c r="J75" s="321">
        <f t="shared" si="47"/>
        <v>0</v>
      </c>
      <c r="K75" s="322">
        <f t="shared" si="47"/>
        <v>146</v>
      </c>
      <c r="L75" s="1543" t="s">
        <v>160</v>
      </c>
      <c r="M75" s="1499"/>
      <c r="N75" s="312">
        <f>'Invoice Log'!U6</f>
        <v>3</v>
      </c>
      <c r="O75" s="1322" t="s">
        <v>161</v>
      </c>
      <c r="P75" s="1323"/>
      <c r="Q75" s="1323"/>
      <c r="R75" s="318">
        <f>'Invoice Log'!Y6</f>
        <v>27469388.637499999</v>
      </c>
      <c r="T75" s="323" t="s">
        <v>162</v>
      </c>
      <c r="U75" s="319">
        <f>I28</f>
        <v>52209223.819999993</v>
      </c>
      <c r="V75" s="320"/>
      <c r="W75" s="1503"/>
      <c r="X75" s="1336" t="str">
        <f>'HSE-Stat'!B18</f>
        <v>No. of Toolbox Talks</v>
      </c>
      <c r="Y75" s="1337"/>
      <c r="Z75" s="1320">
        <f>'HSE-Stat'!D18</f>
        <v>1</v>
      </c>
      <c r="AA75" s="1321"/>
      <c r="AB75" s="302">
        <f>'HSE-Stat'!E18</f>
        <v>1</v>
      </c>
      <c r="AC75" s="303">
        <f>'HSE-Stat'!F18</f>
        <v>41</v>
      </c>
      <c r="AD75" s="304">
        <f>'HSE-Stat'!G18</f>
        <v>42</v>
      </c>
      <c r="AF75"/>
      <c r="AG75"/>
      <c r="AH75" s="296"/>
    </row>
    <row r="76" spans="1:39" ht="14.45" customHeight="1" thickBot="1">
      <c r="A76" s="258" t="s">
        <v>163</v>
      </c>
      <c r="B76" s="259"/>
      <c r="C76" s="259"/>
      <c r="D76" s="259"/>
      <c r="E76" s="259"/>
      <c r="F76" s="259"/>
      <c r="G76" s="259"/>
      <c r="H76" s="259"/>
      <c r="I76" s="259"/>
      <c r="J76" s="259"/>
      <c r="K76" s="260"/>
      <c r="L76" s="1499" t="s">
        <v>164</v>
      </c>
      <c r="M76" s="1499"/>
      <c r="N76" s="312">
        <f>N74-N75</f>
        <v>4</v>
      </c>
      <c r="O76" s="1322" t="s">
        <v>165</v>
      </c>
      <c r="P76" s="1323"/>
      <c r="Q76" s="1323"/>
      <c r="R76" s="324"/>
      <c r="T76" s="323" t="s">
        <v>166</v>
      </c>
      <c r="U76" s="325">
        <f>R73</f>
        <v>40499983.457999997</v>
      </c>
      <c r="V76" s="326"/>
      <c r="W76" s="1504"/>
      <c r="X76" s="1513" t="str">
        <f>'HSE-Stat'!B19</f>
        <v>Safety Awards/Incentives</v>
      </c>
      <c r="Y76" s="1514"/>
      <c r="Z76" s="1334">
        <f>'HSE-Stat'!D19</f>
        <v>0</v>
      </c>
      <c r="AA76" s="1335"/>
      <c r="AB76" s="327">
        <f>'HSE-Stat'!E19</f>
        <v>0</v>
      </c>
      <c r="AC76" s="328">
        <f>'HSE-Stat'!F19</f>
        <v>0</v>
      </c>
      <c r="AD76" s="329">
        <f>'HSE-Stat'!G19</f>
        <v>0</v>
      </c>
      <c r="AF76"/>
      <c r="AG76"/>
      <c r="AH76" s="296"/>
    </row>
    <row r="77" spans="1:39" ht="14.45" customHeight="1" thickBot="1">
      <c r="A77" s="1357" t="s">
        <v>105</v>
      </c>
      <c r="B77" s="1358"/>
      <c r="C77" s="1332" t="s">
        <v>167</v>
      </c>
      <c r="D77" s="1332" t="s">
        <v>168</v>
      </c>
      <c r="E77" s="1332" t="s">
        <v>169</v>
      </c>
      <c r="F77" s="1332" t="s">
        <v>170</v>
      </c>
      <c r="G77" s="1332" t="s">
        <v>171</v>
      </c>
      <c r="H77" s="1332" t="s">
        <v>172</v>
      </c>
      <c r="I77" s="1484" t="s">
        <v>173</v>
      </c>
      <c r="J77" s="1484"/>
      <c r="K77" s="1484"/>
      <c r="L77" s="1499" t="s">
        <v>174</v>
      </c>
      <c r="M77" s="1499"/>
      <c r="N77" s="330">
        <f>'Invoice Log'!M3</f>
        <v>0</v>
      </c>
      <c r="O77" s="1322" t="s">
        <v>175</v>
      </c>
      <c r="P77" s="1323"/>
      <c r="Q77" s="1323"/>
      <c r="R77" s="318">
        <f>'Invoice Log'!Q3</f>
        <v>0</v>
      </c>
      <c r="T77" s="323" t="s">
        <v>176</v>
      </c>
      <c r="U77" s="325">
        <f>R74</f>
        <v>33617268.486999996</v>
      </c>
      <c r="V77" s="331"/>
      <c r="W77" s="1367" t="s">
        <v>177</v>
      </c>
      <c r="X77" s="1368"/>
      <c r="Y77" s="1368"/>
      <c r="Z77" s="1368"/>
      <c r="AA77" s="1368"/>
      <c r="AB77" s="1368"/>
      <c r="AC77" s="1368"/>
      <c r="AD77" s="1368"/>
      <c r="AE77" s="1368"/>
      <c r="AF77" s="1368"/>
      <c r="AG77" s="1368"/>
      <c r="AH77" s="1369"/>
    </row>
    <row r="78" spans="1:39" ht="14.45" customHeight="1" thickBot="1">
      <c r="A78" s="1359"/>
      <c r="B78" s="1360"/>
      <c r="C78" s="1333"/>
      <c r="D78" s="1333" t="s">
        <v>120</v>
      </c>
      <c r="E78" s="1333" t="s">
        <v>121</v>
      </c>
      <c r="F78" s="1333" t="s">
        <v>122</v>
      </c>
      <c r="G78" s="1333" t="s">
        <v>123</v>
      </c>
      <c r="H78" s="1333" t="s">
        <v>124</v>
      </c>
      <c r="I78" s="1485"/>
      <c r="J78" s="1485"/>
      <c r="K78" s="1485"/>
      <c r="L78" s="1499" t="s">
        <v>178</v>
      </c>
      <c r="M78" s="1499"/>
      <c r="N78" s="330">
        <f>'Invoice Log'!M4</f>
        <v>0</v>
      </c>
      <c r="O78" s="1322" t="s">
        <v>179</v>
      </c>
      <c r="P78" s="1323"/>
      <c r="Q78" s="1323"/>
      <c r="R78" s="318">
        <f>'Invoice Log'!Q4</f>
        <v>0</v>
      </c>
      <c r="T78" s="323" t="s">
        <v>180</v>
      </c>
      <c r="U78" s="325">
        <f>R75</f>
        <v>27469388.637499999</v>
      </c>
      <c r="V78" s="331"/>
      <c r="W78" s="1370"/>
      <c r="X78" s="1371"/>
      <c r="Y78" s="1371"/>
      <c r="Z78" s="1371"/>
      <c r="AA78" s="1371"/>
      <c r="AB78" s="1371"/>
      <c r="AC78" s="1371"/>
      <c r="AD78" s="1371"/>
      <c r="AE78" s="1371"/>
      <c r="AF78" s="1371"/>
      <c r="AG78" s="1371"/>
      <c r="AH78" s="1372"/>
    </row>
    <row r="79" spans="1:39" ht="18.600000000000001" customHeight="1" thickBot="1">
      <c r="A79" s="1324" t="str">
        <f>'Quality-Stat'!$A$41</f>
        <v>General</v>
      </c>
      <c r="B79" s="1325"/>
      <c r="C79" s="358">
        <f>IF('Quality-Stat'!D41="","",'Quality-Stat'!D41)</f>
        <v>0</v>
      </c>
      <c r="D79" s="358">
        <f>IF('Quality-Stat'!E41="","",'Quality-Stat'!E41)</f>
        <v>0</v>
      </c>
      <c r="E79" s="358" t="str">
        <f>IF('Quality-Stat'!F41="","",'Quality-Stat'!F41)</f>
        <v/>
      </c>
      <c r="F79" s="358">
        <f>IF('Quality-Stat'!G41="","",'Quality-Stat'!G41)</f>
        <v>0</v>
      </c>
      <c r="G79" s="358">
        <f>IF('Quality-Stat'!H41="","",'Quality-Stat'!H41)</f>
        <v>0</v>
      </c>
      <c r="H79" s="358">
        <f>IF('Quality-Stat'!I41="","",'Quality-Stat'!I41)</f>
        <v>0</v>
      </c>
      <c r="I79" s="1486">
        <f>'Quality-Stat'!J41</f>
        <v>46081</v>
      </c>
      <c r="J79" s="1486"/>
      <c r="K79" s="1487"/>
      <c r="L79" s="1499" t="s">
        <v>181</v>
      </c>
      <c r="M79" s="1499"/>
      <c r="N79" s="332">
        <f>'Invoice Log'!M5</f>
        <v>0</v>
      </c>
      <c r="O79" s="1322" t="s">
        <v>182</v>
      </c>
      <c r="P79" s="1323"/>
      <c r="Q79" s="1323"/>
      <c r="R79" s="333">
        <f>'Invoice Log'!M6</f>
        <v>0</v>
      </c>
      <c r="S79" s="334"/>
      <c r="T79" s="335"/>
      <c r="U79" s="336"/>
      <c r="V79" s="337"/>
      <c r="W79" s="1373" t="s">
        <v>183</v>
      </c>
      <c r="X79" s="1378" t="s">
        <v>184</v>
      </c>
      <c r="Y79" s="1317" t="s">
        <v>185</v>
      </c>
      <c r="Z79" s="1317"/>
      <c r="AA79" s="1317"/>
      <c r="AB79" s="1317"/>
      <c r="AC79" s="1317"/>
      <c r="AD79" s="1378" t="s">
        <v>50</v>
      </c>
      <c r="AE79" s="1378" t="s">
        <v>186</v>
      </c>
      <c r="AF79" s="1378" t="s">
        <v>187</v>
      </c>
      <c r="AG79" s="1378" t="s">
        <v>188</v>
      </c>
      <c r="AH79" s="1379" t="s">
        <v>189</v>
      </c>
    </row>
    <row r="80" spans="1:39" ht="18.600000000000001" customHeight="1">
      <c r="A80" s="1326" t="str">
        <f>'Quality-Stat'!$A$42</f>
        <v>Road Works</v>
      </c>
      <c r="B80" s="1327"/>
      <c r="C80" s="358">
        <f>IF('Quality-Stat'!D42="","",'Quality-Stat'!D42)</f>
        <v>0</v>
      </c>
      <c r="D80" s="358">
        <f>IF('Quality-Stat'!E42="","",'Quality-Stat'!E42)</f>
        <v>0</v>
      </c>
      <c r="E80" s="358" t="str">
        <f>IF('Quality-Stat'!F42="","",'Quality-Stat'!F42)</f>
        <v/>
      </c>
      <c r="F80" s="358">
        <f>IF('Quality-Stat'!G42="","",'Quality-Stat'!G42)</f>
        <v>0</v>
      </c>
      <c r="G80" s="358">
        <f>IF('Quality-Stat'!H42="","",'Quality-Stat'!H42)</f>
        <v>0</v>
      </c>
      <c r="H80" s="358">
        <f>IF('Quality-Stat'!I42="","",'Quality-Stat'!I42)</f>
        <v>0</v>
      </c>
      <c r="I80" s="1486">
        <f>'Quality-Stat'!J42</f>
        <v>46081</v>
      </c>
      <c r="J80" s="1486"/>
      <c r="K80" s="1487"/>
      <c r="L80" s="1366" t="s">
        <v>190</v>
      </c>
      <c r="M80" s="1366"/>
      <c r="N80" s="1366"/>
      <c r="O80" s="1366"/>
      <c r="P80" s="1366"/>
      <c r="Q80" s="1366"/>
      <c r="R80" s="1366"/>
      <c r="S80" s="1366"/>
      <c r="T80" s="1366"/>
      <c r="U80" s="1366"/>
      <c r="V80" s="1366"/>
      <c r="W80" s="1374"/>
      <c r="X80" s="1318"/>
      <c r="Y80" s="1318"/>
      <c r="Z80" s="1318"/>
      <c r="AA80" s="1318"/>
      <c r="AB80" s="1318"/>
      <c r="AC80" s="1318"/>
      <c r="AD80" s="1318"/>
      <c r="AE80" s="1318"/>
      <c r="AF80" s="1318"/>
      <c r="AG80" s="1318"/>
      <c r="AH80" s="1380"/>
    </row>
    <row r="81" spans="1:48" ht="18.600000000000001" customHeight="1">
      <c r="A81" s="1326" t="str">
        <f>'Quality-Stat'!$A$43</f>
        <v>Civil</v>
      </c>
      <c r="B81" s="1327"/>
      <c r="C81" s="358">
        <f>IF('Quality-Stat'!D43="","",'Quality-Stat'!D43)</f>
        <v>0</v>
      </c>
      <c r="D81" s="358">
        <f>IF('Quality-Stat'!E43="","",'Quality-Stat'!E43)</f>
        <v>0</v>
      </c>
      <c r="E81" s="358">
        <f>IF('Quality-Stat'!F43="","",'Quality-Stat'!F43)</f>
        <v>0</v>
      </c>
      <c r="F81" s="358">
        <f>IF('Quality-Stat'!G43="","",'Quality-Stat'!G43)</f>
        <v>0</v>
      </c>
      <c r="G81" s="358">
        <f>IF('Quality-Stat'!H43="","",'Quality-Stat'!H43)</f>
        <v>0</v>
      </c>
      <c r="H81" s="358">
        <f>IF('Quality-Stat'!I43="","",'Quality-Stat'!I43)</f>
        <v>0</v>
      </c>
      <c r="I81" s="1486">
        <f>'Quality-Stat'!J43</f>
        <v>46081</v>
      </c>
      <c r="J81" s="1486"/>
      <c r="K81" s="1487"/>
      <c r="L81" s="338" t="s">
        <v>191</v>
      </c>
      <c r="M81" s="339"/>
      <c r="N81" s="339"/>
      <c r="O81" s="339"/>
      <c r="P81" s="340" t="s">
        <v>192</v>
      </c>
      <c r="Q81" s="340"/>
      <c r="R81" s="339"/>
      <c r="S81" s="341"/>
      <c r="T81" s="1351" t="s">
        <v>193</v>
      </c>
      <c r="U81" s="1312"/>
      <c r="V81" s="1312"/>
      <c r="W81" s="1375">
        <f>CCO!A3</f>
        <v>0</v>
      </c>
      <c r="X81" s="1391">
        <f>CCO!B3</f>
        <v>0</v>
      </c>
      <c r="Y81" s="1381">
        <f>CCO!C3</f>
        <v>0</v>
      </c>
      <c r="Z81" s="1381"/>
      <c r="AA81" s="1381"/>
      <c r="AB81" s="1381"/>
      <c r="AC81" s="1381"/>
      <c r="AD81" s="1330">
        <f>CCO!D3</f>
        <v>0</v>
      </c>
      <c r="AE81" s="1386">
        <f>CCO!E3</f>
        <v>0</v>
      </c>
      <c r="AF81" s="1330">
        <f>CCO!F3</f>
        <v>0</v>
      </c>
      <c r="AG81" s="1387">
        <f>CCO!G3</f>
        <v>0</v>
      </c>
      <c r="AH81" s="1389">
        <f>CCO!H3</f>
        <v>0</v>
      </c>
    </row>
    <row r="82" spans="1:48" ht="18.600000000000001" customHeight="1" thickBot="1">
      <c r="A82" s="1326" t="str">
        <f>'Quality-Stat'!$A$44</f>
        <v>Mechanical</v>
      </c>
      <c r="B82" s="1327"/>
      <c r="C82" s="358">
        <f>IF('Quality-Stat'!D44="","",'Quality-Stat'!D44)</f>
        <v>18</v>
      </c>
      <c r="D82" s="358">
        <f>IF('Quality-Stat'!E44="","",'Quality-Stat'!E44)</f>
        <v>18</v>
      </c>
      <c r="E82" s="358">
        <f>IF('Quality-Stat'!F44="","",'Quality-Stat'!F44)</f>
        <v>18</v>
      </c>
      <c r="F82" s="358">
        <f>IF('Quality-Stat'!G44="","",'Quality-Stat'!G44)</f>
        <v>0</v>
      </c>
      <c r="G82" s="358">
        <f>IF('Quality-Stat'!H44="","",'Quality-Stat'!H44)</f>
        <v>15</v>
      </c>
      <c r="H82" s="358">
        <f>IF('Quality-Stat'!I44="","",'Quality-Stat'!I44)</f>
        <v>3</v>
      </c>
      <c r="I82" s="1486">
        <f>'Quality-Stat'!J44</f>
        <v>46280</v>
      </c>
      <c r="J82" s="1486"/>
      <c r="K82" s="1487"/>
      <c r="L82" s="248" t="s">
        <v>78</v>
      </c>
      <c r="M82" s="249" t="s">
        <v>194</v>
      </c>
      <c r="N82" s="517" t="s">
        <v>195</v>
      </c>
      <c r="O82" s="250" t="s">
        <v>14</v>
      </c>
      <c r="P82" s="249" t="s">
        <v>78</v>
      </c>
      <c r="Q82" s="249" t="s">
        <v>194</v>
      </c>
      <c r="R82" s="517" t="s">
        <v>195</v>
      </c>
      <c r="S82" s="250" t="s">
        <v>14</v>
      </c>
      <c r="T82" s="342" t="s">
        <v>196</v>
      </c>
      <c r="U82" s="343" t="s">
        <v>197</v>
      </c>
      <c r="V82" s="344" t="s">
        <v>56</v>
      </c>
      <c r="W82" s="1347"/>
      <c r="X82" s="1319"/>
      <c r="Y82" s="1382"/>
      <c r="Z82" s="1382"/>
      <c r="AA82" s="1382"/>
      <c r="AB82" s="1382"/>
      <c r="AC82" s="1382"/>
      <c r="AD82" s="1331"/>
      <c r="AE82" s="1350"/>
      <c r="AF82" s="1331"/>
      <c r="AG82" s="1388"/>
      <c r="AH82" s="1376"/>
    </row>
    <row r="83" spans="1:48" ht="18.600000000000001" customHeight="1">
      <c r="A83" s="1328" t="str">
        <f>'Quality-Stat'!$A$45</f>
        <v>Electrical</v>
      </c>
      <c r="B83" s="1329"/>
      <c r="C83" s="358">
        <f>IF('Quality-Stat'!D45="","",'Quality-Stat'!D45)</f>
        <v>16</v>
      </c>
      <c r="D83" s="358">
        <f>IF('Quality-Stat'!E45="","",'Quality-Stat'!E45)</f>
        <v>16</v>
      </c>
      <c r="E83" s="358">
        <f>IF('Quality-Stat'!F45="","",'Quality-Stat'!F45)</f>
        <v>16</v>
      </c>
      <c r="F83" s="358">
        <f>IF('Quality-Stat'!G45="","",'Quality-Stat'!G45)</f>
        <v>0</v>
      </c>
      <c r="G83" s="358">
        <f>IF('Quality-Stat'!H45="","",'Quality-Stat'!H45)</f>
        <v>12</v>
      </c>
      <c r="H83" s="358">
        <f>IF('Quality-Stat'!I45="","",'Quality-Stat'!I45)</f>
        <v>4</v>
      </c>
      <c r="I83" s="1486">
        <f>'Quality-Stat'!J45</f>
        <v>46280</v>
      </c>
      <c r="J83" s="1486"/>
      <c r="K83" s="1487"/>
      <c r="L83" s="345">
        <f>Manpower!A20</f>
        <v>12</v>
      </c>
      <c r="M83" s="346">
        <f>Manpower!B20</f>
        <v>49</v>
      </c>
      <c r="N83" s="346">
        <f>Manpower!F20</f>
        <v>12</v>
      </c>
      <c r="O83" s="346">
        <f>Manpower!H20</f>
        <v>0</v>
      </c>
      <c r="P83" s="347">
        <f>M93</f>
        <v>61</v>
      </c>
      <c r="Q83" s="346">
        <f>N93</f>
        <v>181</v>
      </c>
      <c r="R83" s="346">
        <f>Manpower!F24</f>
        <v>47</v>
      </c>
      <c r="S83" s="348">
        <f>Manpower!H24</f>
        <v>0</v>
      </c>
      <c r="T83" s="349">
        <f>L83+P83</f>
        <v>73</v>
      </c>
      <c r="U83" s="350">
        <f>M83+Q83</f>
        <v>230</v>
      </c>
      <c r="V83" s="351">
        <f>+U83-T83</f>
        <v>157</v>
      </c>
      <c r="W83" s="1347" t="str">
        <f>CCO!A4</f>
        <v/>
      </c>
      <c r="X83" s="1319" t="str">
        <f>CCO!B4</f>
        <v/>
      </c>
      <c r="Y83" s="1382" t="str">
        <f>CCO!C4</f>
        <v/>
      </c>
      <c r="Z83" s="1382"/>
      <c r="AA83" s="1382"/>
      <c r="AB83" s="1382"/>
      <c r="AC83" s="1382"/>
      <c r="AD83" s="1331" t="str">
        <f>IF(CCO!D4="","",CCO!D4)</f>
        <v/>
      </c>
      <c r="AE83" s="1350" t="str">
        <f>CCO!E4</f>
        <v/>
      </c>
      <c r="AF83" s="1331" t="str">
        <f>CCO!F4</f>
        <v/>
      </c>
      <c r="AG83" s="1388" t="str">
        <f>CCO!G4</f>
        <v/>
      </c>
      <c r="AH83" s="1376" t="str">
        <f>CCO!H4</f>
        <v/>
      </c>
    </row>
    <row r="84" spans="1:48" ht="18.600000000000001" customHeight="1" thickBot="1">
      <c r="A84" s="1362" t="s">
        <v>137</v>
      </c>
      <c r="B84" s="1363"/>
      <c r="C84" s="321">
        <f>IF('Quality-Stat'!D46="","",'Quality-Stat'!D46)</f>
        <v>34</v>
      </c>
      <c r="D84" s="321">
        <f>IF('Quality-Stat'!E46="","",'Quality-Stat'!E46)</f>
        <v>34</v>
      </c>
      <c r="E84" s="321">
        <f>IF('Quality-Stat'!F46="","",'Quality-Stat'!F46)</f>
        <v>34</v>
      </c>
      <c r="F84" s="321">
        <f>IF('Quality-Stat'!G46="","",'Quality-Stat'!G46)</f>
        <v>0</v>
      </c>
      <c r="G84" s="321">
        <f>IF('Quality-Stat'!H46="","",'Quality-Stat'!H46)</f>
        <v>27</v>
      </c>
      <c r="H84" s="321">
        <f>IF('Quality-Stat'!I46="","",'Quality-Stat'!I46)</f>
        <v>7</v>
      </c>
      <c r="I84" s="1481">
        <f>MAX(I79:I83)</f>
        <v>46280</v>
      </c>
      <c r="J84" s="1482"/>
      <c r="K84" s="1483"/>
      <c r="L84" s="352" t="s">
        <v>198</v>
      </c>
      <c r="M84" s="353"/>
      <c r="N84" s="353"/>
      <c r="O84" s="353"/>
      <c r="P84" s="353"/>
      <c r="Q84" s="353"/>
      <c r="R84" s="353"/>
      <c r="S84" s="1479" t="s">
        <v>199</v>
      </c>
      <c r="T84" s="1480"/>
      <c r="U84" s="1480"/>
      <c r="V84" s="1480"/>
      <c r="W84" s="1347"/>
      <c r="X84" s="1319"/>
      <c r="Y84" s="1382"/>
      <c r="Z84" s="1382"/>
      <c r="AA84" s="1382"/>
      <c r="AB84" s="1382"/>
      <c r="AC84" s="1382"/>
      <c r="AD84" s="1331"/>
      <c r="AE84" s="1350"/>
      <c r="AF84" s="1331"/>
      <c r="AG84" s="1388"/>
      <c r="AH84" s="1376"/>
    </row>
    <row r="85" spans="1:48" ht="18.600000000000001" customHeight="1" thickBot="1">
      <c r="A85" s="1523" t="str">
        <f>Schedule!A1</f>
        <v>Primavera P6 Schedule Status</v>
      </c>
      <c r="B85" s="1524"/>
      <c r="C85" s="1524"/>
      <c r="D85" s="1524"/>
      <c r="E85" s="1524"/>
      <c r="F85" s="1524"/>
      <c r="G85" s="1524"/>
      <c r="H85" s="1524"/>
      <c r="I85" s="1524"/>
      <c r="J85" s="1524"/>
      <c r="K85" s="1525"/>
      <c r="L85" s="354" t="s">
        <v>200</v>
      </c>
      <c r="M85" s="355" t="s">
        <v>78</v>
      </c>
      <c r="N85" s="356" t="s">
        <v>194</v>
      </c>
      <c r="S85" s="354" t="s">
        <v>201</v>
      </c>
      <c r="T85" s="355" t="s">
        <v>78</v>
      </c>
      <c r="U85" s="356" t="s">
        <v>194</v>
      </c>
      <c r="V85" s="356" t="s">
        <v>202</v>
      </c>
      <c r="W85" s="1347" t="str">
        <f>CCO!A5</f>
        <v/>
      </c>
      <c r="X85" s="1319" t="str">
        <f>CCO!B5</f>
        <v/>
      </c>
      <c r="Y85" s="1382" t="str">
        <f>CCO!C5</f>
        <v/>
      </c>
      <c r="Z85" s="1382"/>
      <c r="AA85" s="1382"/>
      <c r="AB85" s="1382"/>
      <c r="AC85" s="1382"/>
      <c r="AD85" s="1331" t="str">
        <f>IF(CCO!D5="","",CCO!D5)</f>
        <v/>
      </c>
      <c r="AE85" s="1350" t="str">
        <f>CCO!E5</f>
        <v/>
      </c>
      <c r="AF85" s="1331" t="str">
        <f>CCO!F5</f>
        <v/>
      </c>
      <c r="AG85" s="1388" t="str">
        <f>CCO!G5</f>
        <v/>
      </c>
      <c r="AH85" s="1376" t="str">
        <f>CCO!H5</f>
        <v/>
      </c>
    </row>
    <row r="86" spans="1:48" ht="18.600000000000001" customHeight="1">
      <c r="A86" s="1526" t="str">
        <f>Schedule!A2</f>
        <v>Project Activities Overview</v>
      </c>
      <c r="B86" s="1527"/>
      <c r="C86" s="1527"/>
      <c r="D86" s="1527"/>
      <c r="E86" s="1527"/>
      <c r="F86" s="1527"/>
      <c r="G86" s="1527"/>
      <c r="H86" s="1527"/>
      <c r="I86" s="1527"/>
      <c r="J86" s="1527"/>
      <c r="K86" s="1528"/>
      <c r="L86" s="357" t="str">
        <f>+Manpower!N23</f>
        <v>General Labor</v>
      </c>
      <c r="M86" s="358">
        <f>Manpower!N24</f>
        <v>14</v>
      </c>
      <c r="N86" s="359">
        <f>Manpower!N25</f>
        <v>16</v>
      </c>
      <c r="S86" s="357" t="str">
        <f>+Manpower!$B$49</f>
        <v>Excavator</v>
      </c>
      <c r="T86" s="358">
        <f>+Manpower!B50</f>
        <v>2</v>
      </c>
      <c r="U86" s="358">
        <f>+Manpower!B51</f>
        <v>15</v>
      </c>
      <c r="V86" s="359">
        <f>+Manpower!B52</f>
        <v>0</v>
      </c>
      <c r="W86" s="1348"/>
      <c r="X86" s="1349"/>
      <c r="Y86" s="1383"/>
      <c r="Z86" s="1383"/>
      <c r="AA86" s="1383"/>
      <c r="AB86" s="1383"/>
      <c r="AC86" s="1383"/>
      <c r="AD86" s="1384"/>
      <c r="AE86" s="1385"/>
      <c r="AF86" s="1384"/>
      <c r="AG86" s="1390"/>
      <c r="AH86" s="1377"/>
    </row>
    <row r="87" spans="1:48" ht="18.600000000000001" customHeight="1">
      <c r="A87" s="1475" t="str">
        <f>Schedule!A3</f>
        <v>Schedule Statistics</v>
      </c>
      <c r="B87" s="1476"/>
      <c r="C87" s="1476"/>
      <c r="D87" s="1476"/>
      <c r="E87" s="1477"/>
      <c r="F87" s="1478" t="str">
        <f>Schedule!F3</f>
        <v>Active Schedule Activities</v>
      </c>
      <c r="G87" s="1476"/>
      <c r="H87" s="1476"/>
      <c r="I87" s="1476"/>
      <c r="J87" s="1476"/>
      <c r="K87" s="1477"/>
      <c r="L87" s="357" t="str">
        <f>+Manpower!P23</f>
        <v>Carpenter</v>
      </c>
      <c r="M87" s="358">
        <f>Manpower!P24</f>
        <v>0</v>
      </c>
      <c r="N87" s="359">
        <f>Manpower!P25</f>
        <v>0</v>
      </c>
      <c r="S87" s="357" t="str">
        <f>+Manpower!$D$49</f>
        <v>Loader</v>
      </c>
      <c r="T87" s="358">
        <f>+Manpower!D50</f>
        <v>3</v>
      </c>
      <c r="U87" s="358">
        <f>+Manpower!D51</f>
        <v>8</v>
      </c>
      <c r="V87" s="359">
        <f>+Manpower!D52</f>
        <v>0</v>
      </c>
      <c r="W87" s="251" t="s">
        <v>203</v>
      </c>
      <c r="X87" s="252"/>
      <c r="Y87" s="252"/>
      <c r="Z87" s="252"/>
      <c r="AA87" s="252"/>
      <c r="AB87" s="253"/>
      <c r="AC87" s="253"/>
      <c r="AD87" s="252"/>
      <c r="AE87" s="252"/>
      <c r="AF87" s="252"/>
      <c r="AG87" s="252"/>
      <c r="AH87" s="254"/>
    </row>
    <row r="88" spans="1:48" ht="18.600000000000001" customHeight="1">
      <c r="A88" s="360" t="str">
        <f>Schedule!A4</f>
        <v>Total Act.</v>
      </c>
      <c r="B88" s="107" t="str">
        <f>Schedule!B4</f>
        <v>Not Started</v>
      </c>
      <c r="C88" s="107" t="str">
        <f>Schedule!C4</f>
        <v>In Progress</v>
      </c>
      <c r="D88" s="107" t="str">
        <f>Schedule!D4</f>
        <v>Completed</v>
      </c>
      <c r="E88" s="108" t="str">
        <f>Schedule!E4</f>
        <v>%</v>
      </c>
      <c r="F88" s="106" t="str">
        <f>Schedule!F4</f>
        <v xml:space="preserve">Active </v>
      </c>
      <c r="G88" s="107" t="str">
        <f>Schedule!G4</f>
        <v>Ahead</v>
      </c>
      <c r="H88" s="107" t="str">
        <f>Schedule!H4</f>
        <v>On</v>
      </c>
      <c r="I88" s="107" t="str">
        <f>Schedule!I4</f>
        <v>Behind</v>
      </c>
      <c r="J88" s="107" t="str">
        <f>Schedule!J4</f>
        <v>Flag</v>
      </c>
      <c r="K88" s="108">
        <f>Schedule!K4</f>
        <v>0</v>
      </c>
      <c r="L88" s="357" t="str">
        <f>+Manpower!R23</f>
        <v>Plumber</v>
      </c>
      <c r="M88" s="358">
        <f>+Manpower!R24</f>
        <v>0</v>
      </c>
      <c r="N88" s="359">
        <f>Manpower!R25</f>
        <v>0</v>
      </c>
      <c r="S88" s="357" t="str">
        <f>+Manpower!$F$49</f>
        <v>Dozer</v>
      </c>
      <c r="T88" s="358">
        <f>+Manpower!F50</f>
        <v>2</v>
      </c>
      <c r="U88" s="358">
        <f>+Manpower!F51</f>
        <v>7</v>
      </c>
      <c r="V88" s="359">
        <f>+Manpower!F52</f>
        <v>0</v>
      </c>
      <c r="W88" s="255" t="s">
        <v>204</v>
      </c>
      <c r="X88" s="1312" t="s">
        <v>205</v>
      </c>
      <c r="Y88" s="1312"/>
      <c r="Z88" s="1312"/>
      <c r="AA88" s="1312"/>
      <c r="AB88" s="1312"/>
      <c r="AC88" s="256" t="s">
        <v>206</v>
      </c>
      <c r="AD88" s="256" t="s">
        <v>207</v>
      </c>
      <c r="AE88" s="256" t="s">
        <v>208</v>
      </c>
      <c r="AF88" s="256" t="s">
        <v>209</v>
      </c>
      <c r="AG88" s="256" t="s">
        <v>210</v>
      </c>
      <c r="AH88" s="257" t="s">
        <v>56</v>
      </c>
    </row>
    <row r="89" spans="1:48" ht="18.600000000000001" customHeight="1">
      <c r="A89" s="361">
        <f>Schedule!A5</f>
        <v>1218</v>
      </c>
      <c r="B89" s="362">
        <f>Schedule!B5</f>
        <v>41</v>
      </c>
      <c r="C89" s="362">
        <f>Schedule!C5</f>
        <v>13</v>
      </c>
      <c r="D89" s="362">
        <f>Schedule!D5</f>
        <v>1164</v>
      </c>
      <c r="E89" s="363">
        <f>Schedule!E5</f>
        <v>0.95566502463054193</v>
      </c>
      <c r="F89" s="115">
        <f>Schedule!F5</f>
        <v>13</v>
      </c>
      <c r="G89" s="362">
        <f>Schedule!G5</f>
        <v>13</v>
      </c>
      <c r="H89" s="362">
        <f>Schedule!H5</f>
        <v>0</v>
      </c>
      <c r="I89" s="116">
        <f>Schedule!I5</f>
        <v>0</v>
      </c>
      <c r="J89" s="1364">
        <f>Schedule!J5</f>
        <v>13</v>
      </c>
      <c r="K89" s="1365"/>
      <c r="L89" s="357" t="str">
        <f>+Manpower!T23</f>
        <v>Operator</v>
      </c>
      <c r="M89" s="358">
        <f>Manpower!T24</f>
        <v>42</v>
      </c>
      <c r="N89" s="359">
        <f>Manpower!T25</f>
        <v>99</v>
      </c>
      <c r="S89" s="357" t="str">
        <f>+Manpower!$H$49</f>
        <v>Dump Truck</v>
      </c>
      <c r="T89" s="358">
        <f>+Manpower!H50</f>
        <v>20</v>
      </c>
      <c r="U89" s="358">
        <f>+Manpower!H51</f>
        <v>40</v>
      </c>
      <c r="V89" s="518">
        <f>+Manpower!H52</f>
        <v>0</v>
      </c>
      <c r="W89" s="520" t="str">
        <f>'Major Quantities'!A2</f>
        <v>B1.31 22 00.03</v>
      </c>
      <c r="X89" s="1313" t="str">
        <f>'Major Quantities'!B2</f>
        <v>Road backfilling</v>
      </c>
      <c r="Y89" s="1313"/>
      <c r="Z89" s="1313"/>
      <c r="AA89" s="1313"/>
      <c r="AB89" s="1313"/>
      <c r="AC89" s="521">
        <f>'Major Quantities'!C2</f>
        <v>329706.66200000007</v>
      </c>
      <c r="AD89" s="521" t="str">
        <f>'Major Quantities'!D2</f>
        <v>m³</v>
      </c>
      <c r="AE89" s="521">
        <f>'Major Quantities'!E2</f>
        <v>329706.66200000007</v>
      </c>
      <c r="AF89" s="521">
        <f>'Major Quantities'!F2</f>
        <v>329706.66200000007</v>
      </c>
      <c r="AG89" s="521">
        <f>'Major Quantities'!G2</f>
        <v>0</v>
      </c>
      <c r="AH89" s="521">
        <f>'Major Quantities'!H2</f>
        <v>0</v>
      </c>
    </row>
    <row r="90" spans="1:48" ht="18.600000000000001" customHeight="1">
      <c r="A90" s="1353" t="str">
        <f>Schedule!A6</f>
        <v xml:space="preserve">Critical Path Activities </v>
      </c>
      <c r="B90" s="1343"/>
      <c r="C90" s="1344"/>
      <c r="D90" s="1342" t="str">
        <f>Schedule!D6</f>
        <v>Free Float Management (Total)</v>
      </c>
      <c r="E90" s="1343"/>
      <c r="F90" s="1343"/>
      <c r="G90" s="1344"/>
      <c r="H90" s="1342" t="str">
        <f>Schedule!H6</f>
        <v xml:space="preserve">Failed Start Activities </v>
      </c>
      <c r="I90" s="1343"/>
      <c r="J90" s="1343"/>
      <c r="K90" s="1344"/>
      <c r="L90" s="357" t="str">
        <f>+Manpower!V23</f>
        <v>Steel Fixer</v>
      </c>
      <c r="M90" s="358">
        <f>+Manpower!V24</f>
        <v>0</v>
      </c>
      <c r="N90" s="359">
        <f>+Manpower!V25</f>
        <v>0</v>
      </c>
      <c r="S90" s="357" t="str">
        <f>+Manpower!$J$49</f>
        <v>Crane</v>
      </c>
      <c r="T90" s="358">
        <f>+Manpower!J50</f>
        <v>1</v>
      </c>
      <c r="U90" s="358">
        <f>+Manpower!J51</f>
        <v>1</v>
      </c>
      <c r="V90" s="518">
        <f>+Manpower!J52</f>
        <v>0</v>
      </c>
      <c r="W90" s="522" t="str">
        <f>'Major Quantities'!A3</f>
        <v>B1.31 22 00.04</v>
      </c>
      <c r="X90" s="1314" t="str">
        <f>'Major Quantities'!B3</f>
        <v>Plots backfilling</v>
      </c>
      <c r="Y90" s="1315"/>
      <c r="Z90" s="1315"/>
      <c r="AA90" s="1315"/>
      <c r="AB90" s="1316"/>
      <c r="AC90" s="523">
        <f>'Major Quantities'!C3</f>
        <v>718628.27</v>
      </c>
      <c r="AD90" s="523" t="str">
        <f>'Major Quantities'!D3</f>
        <v>m³</v>
      </c>
      <c r="AE90" s="523">
        <f>'Major Quantities'!E3</f>
        <v>422409</v>
      </c>
      <c r="AF90" s="523">
        <f>'Major Quantities'!F3</f>
        <v>645126</v>
      </c>
      <c r="AG90" s="523">
        <f>'Major Quantities'!G3</f>
        <v>73502.270000000019</v>
      </c>
      <c r="AH90" s="523">
        <f>'Major Quantities'!H3</f>
        <v>222717</v>
      </c>
    </row>
    <row r="91" spans="1:48" ht="18.600000000000001" customHeight="1">
      <c r="A91" s="1354"/>
      <c r="B91" s="1355"/>
      <c r="C91" s="1356"/>
      <c r="D91" s="1345" t="str">
        <f>Schedule!D7</f>
        <v>Greater Than 14 Days</v>
      </c>
      <c r="E91" s="1346"/>
      <c r="F91" s="1346" t="str">
        <f>Schedule!F7</f>
        <v>Less Than 14 Days</v>
      </c>
      <c r="G91" s="1392"/>
      <c r="H91" s="1361"/>
      <c r="I91" s="1355"/>
      <c r="J91" s="1355"/>
      <c r="K91" s="1356"/>
      <c r="L91" s="357" t="str">
        <f>+Manpower!X23</f>
        <v>Mason</v>
      </c>
      <c r="M91" s="358">
        <f>+Manpower!X24</f>
        <v>0</v>
      </c>
      <c r="N91" s="359">
        <f>+Manpower!X25</f>
        <v>0</v>
      </c>
      <c r="S91" s="357" t="str">
        <f>+Manpower!$L$49</f>
        <v>Grader</v>
      </c>
      <c r="T91" s="358">
        <f>+Manpower!L50</f>
        <v>2</v>
      </c>
      <c r="U91" s="358">
        <f>+Manpower!L51</f>
        <v>8</v>
      </c>
      <c r="V91" s="518">
        <f>+Manpower!L52</f>
        <v>0</v>
      </c>
      <c r="W91" s="522" t="str">
        <f>'Major Quantities'!A4</f>
        <v>B1.31 22 00.05</v>
      </c>
      <c r="X91" s="1314" t="str">
        <f>'Major Quantities'!B4</f>
        <v xml:space="preserve"> Subgrade</v>
      </c>
      <c r="Y91" s="1315"/>
      <c r="Z91" s="1315"/>
      <c r="AA91" s="1315"/>
      <c r="AB91" s="1316"/>
      <c r="AC91" s="523">
        <f>'Major Quantities'!C4</f>
        <v>30811.51</v>
      </c>
      <c r="AD91" s="523" t="str">
        <f>'Major Quantities'!D4</f>
        <v>m³</v>
      </c>
      <c r="AE91" s="523">
        <f>'Major Quantities'!E4</f>
        <v>30811.51</v>
      </c>
      <c r="AF91" s="523">
        <f>'Major Quantities'!F4</f>
        <v>30811.51</v>
      </c>
      <c r="AG91" s="523">
        <f>'Major Quantities'!G4</f>
        <v>0</v>
      </c>
      <c r="AH91" s="523">
        <f>'Major Quantities'!H4</f>
        <v>0</v>
      </c>
    </row>
    <row r="92" spans="1:48" ht="18.600000000000001" customHeight="1">
      <c r="A92" s="360" t="str">
        <f>Schedule!A8</f>
        <v>Last Week</v>
      </c>
      <c r="B92" s="107" t="str">
        <f>Schedule!B8</f>
        <v>This Week</v>
      </c>
      <c r="C92" s="108" t="str">
        <f>Schedule!C8</f>
        <v>Diff</v>
      </c>
      <c r="D92" s="106" t="str">
        <f>Schedule!D8</f>
        <v>Last Week</v>
      </c>
      <c r="E92" s="107" t="str">
        <f>Schedule!E8</f>
        <v>This Week</v>
      </c>
      <c r="F92" s="107" t="str">
        <f>Schedule!F8</f>
        <v>Last Week</v>
      </c>
      <c r="G92" s="108" t="str">
        <f>Schedule!G8</f>
        <v>This Week</v>
      </c>
      <c r="H92" s="106" t="str">
        <f>Schedule!H8</f>
        <v>Last Week</v>
      </c>
      <c r="I92" s="107" t="str">
        <f>Schedule!I8</f>
        <v>This Week</v>
      </c>
      <c r="J92" s="107" t="str">
        <f>Schedule!J8</f>
        <v>Flag</v>
      </c>
      <c r="K92" s="108">
        <f>Schedule!K8</f>
        <v>0</v>
      </c>
      <c r="L92" s="364" t="str">
        <f>+Manpower!Z23</f>
        <v>Others</v>
      </c>
      <c r="M92" s="346">
        <f>+Manpower!Z24</f>
        <v>5</v>
      </c>
      <c r="N92" s="365">
        <f>+Manpower!Z25</f>
        <v>66</v>
      </c>
      <c r="S92" s="364" t="str">
        <f>+Manpower!$N$49</f>
        <v>Other</v>
      </c>
      <c r="T92" s="346">
        <f>+Manpower!N50</f>
        <v>0</v>
      </c>
      <c r="U92" s="346">
        <f>+Manpower!N51</f>
        <v>34</v>
      </c>
      <c r="V92" s="519">
        <f>+Manpower!N52</f>
        <v>0</v>
      </c>
      <c r="W92" s="522" t="str">
        <f>'Major Quantities'!A5</f>
        <v>B1.32 11 23.01</v>
      </c>
      <c r="X92" s="1314" t="str">
        <f>'Major Quantities'!B5</f>
        <v xml:space="preserve"> Aggregate base course</v>
      </c>
      <c r="Y92" s="1315"/>
      <c r="Z92" s="1315"/>
      <c r="AA92" s="1315"/>
      <c r="AB92" s="1316"/>
      <c r="AC92" s="523">
        <f>'Major Quantities'!C5</f>
        <v>19162</v>
      </c>
      <c r="AD92" s="523" t="str">
        <f>'Major Quantities'!D5</f>
        <v>m³</v>
      </c>
      <c r="AE92" s="523">
        <f>'Major Quantities'!E5</f>
        <v>19162</v>
      </c>
      <c r="AF92" s="523">
        <f>'Major Quantities'!F5</f>
        <v>19162</v>
      </c>
      <c r="AG92" s="523">
        <f>'Major Quantities'!G5</f>
        <v>0</v>
      </c>
      <c r="AH92" s="523">
        <f>'Major Quantities'!H5</f>
        <v>0</v>
      </c>
      <c r="AI92" s="436"/>
      <c r="AJ92" s="436"/>
    </row>
    <row r="93" spans="1:48" customFormat="1" ht="18.600000000000001" customHeight="1">
      <c r="A93" s="366">
        <f>Schedule!A9</f>
        <v>0</v>
      </c>
      <c r="B93" s="346">
        <f>Schedule!B9</f>
        <v>0</v>
      </c>
      <c r="C93" s="112">
        <f>Schedule!C9</f>
        <v>0</v>
      </c>
      <c r="D93" s="367">
        <f>Schedule!D9</f>
        <v>10</v>
      </c>
      <c r="E93" s="346">
        <f>Schedule!E9</f>
        <v>4</v>
      </c>
      <c r="F93" s="346">
        <f>Schedule!F9</f>
        <v>8</v>
      </c>
      <c r="G93" s="368">
        <f>Schedule!G9</f>
        <v>3</v>
      </c>
      <c r="H93" s="367">
        <f>Schedule!H9</f>
        <v>8</v>
      </c>
      <c r="I93" s="346">
        <f>Schedule!I9</f>
        <v>4</v>
      </c>
      <c r="J93" s="1364">
        <f>Schedule!J9</f>
        <v>4</v>
      </c>
      <c r="K93" s="1365"/>
      <c r="L93" s="369" t="s">
        <v>88</v>
      </c>
      <c r="M93" s="370">
        <f>SUM(M86:M92)</f>
        <v>61</v>
      </c>
      <c r="N93" s="371">
        <f>SUM(N86:N92)</f>
        <v>181</v>
      </c>
      <c r="S93" s="369" t="s">
        <v>88</v>
      </c>
      <c r="T93" s="370">
        <f>SUM(T86:T92)</f>
        <v>30</v>
      </c>
      <c r="U93" s="370">
        <f>SUM(U86:U92)</f>
        <v>113</v>
      </c>
      <c r="V93" s="370">
        <f>SUM(V86:V92)</f>
        <v>0</v>
      </c>
      <c r="W93" s="522" t="str">
        <f>'Major Quantities'!A6</f>
        <v>B1.32 11 26.01</v>
      </c>
      <c r="X93" s="1314" t="str">
        <f>'Major Quantities'!B6</f>
        <v>Bituminous base course (Grading I - Class A), including Prime Coat (MC1) and tack coat (RC2) (if any)</v>
      </c>
      <c r="Y93" s="1315"/>
      <c r="Z93" s="1315"/>
      <c r="AA93" s="1315"/>
      <c r="AB93" s="1316"/>
      <c r="AC93" s="523">
        <f>'Major Quantities'!C6</f>
        <v>7129</v>
      </c>
      <c r="AD93" s="523" t="str">
        <f>'Major Quantities'!D6</f>
        <v>m³</v>
      </c>
      <c r="AE93" s="523">
        <f>'Major Quantities'!E6</f>
        <v>5865</v>
      </c>
      <c r="AF93" s="523">
        <f>'Major Quantities'!F6</f>
        <v>7129</v>
      </c>
      <c r="AG93" s="523">
        <f>'Major Quantities'!G6</f>
        <v>0</v>
      </c>
      <c r="AH93" s="523">
        <f>'Major Quantities'!H6</f>
        <v>1264</v>
      </c>
    </row>
    <row r="94" spans="1:48" s="399" customFormat="1" ht="26.25">
      <c r="A94" s="287" t="s">
        <v>211</v>
      </c>
      <c r="B94" s="373"/>
      <c r="C94" s="373"/>
      <c r="D94" s="373"/>
      <c r="E94" s="373"/>
      <c r="F94" s="373"/>
      <c r="G94" s="373"/>
      <c r="H94" s="373"/>
      <c r="I94" s="373"/>
      <c r="J94" s="373"/>
      <c r="K94" s="373"/>
      <c r="L94" s="373"/>
      <c r="M94" s="373"/>
      <c r="N94" s="373"/>
      <c r="O94" s="373"/>
      <c r="P94" s="373"/>
      <c r="Q94" s="372" t="s">
        <v>212</v>
      </c>
      <c r="R94" s="373"/>
      <c r="S94" s="373"/>
      <c r="T94" s="373"/>
      <c r="U94" s="373"/>
      <c r="V94" s="373"/>
      <c r="W94" s="373"/>
      <c r="X94" s="373"/>
      <c r="Y94" s="373"/>
      <c r="Z94" s="373"/>
      <c r="AA94" s="373"/>
      <c r="AB94" s="373"/>
      <c r="AC94" s="373"/>
      <c r="AD94" s="373"/>
      <c r="AE94" s="373"/>
      <c r="AF94" s="373"/>
      <c r="AG94" s="373"/>
      <c r="AH94" s="374"/>
      <c r="AL94" s="431"/>
      <c r="AM94" s="431"/>
      <c r="AN94" s="431"/>
      <c r="AO94" s="431"/>
      <c r="AP94" s="431"/>
      <c r="AQ94" s="431"/>
      <c r="AR94" s="431"/>
      <c r="AS94" s="431"/>
      <c r="AT94" s="431"/>
      <c r="AU94" s="431"/>
      <c r="AV94" s="431"/>
    </row>
    <row r="95" spans="1:48" s="513" customFormat="1" ht="19.5" thickBot="1">
      <c r="A95" s="1352" t="str">
        <f>'Weekly Photos'!B23</f>
        <v>MV Cable Work at Existing Zone</v>
      </c>
      <c r="B95" s="1338"/>
      <c r="C95" s="1338"/>
      <c r="D95" s="1338"/>
      <c r="E95" s="1338"/>
      <c r="F95" s="1338" t="str">
        <f>'Weekly Photos'!L23</f>
        <v>Installation of AC in Lift Station</v>
      </c>
      <c r="G95" s="1338"/>
      <c r="H95" s="1338"/>
      <c r="I95" s="1338"/>
      <c r="J95" s="1338"/>
      <c r="K95" s="1338"/>
      <c r="L95" s="1338" t="str">
        <f>'Weekly Photos'!B4</f>
        <v>Land Backfilling</v>
      </c>
      <c r="M95" s="1338"/>
      <c r="N95" s="1338"/>
      <c r="O95" s="1338"/>
      <c r="P95" s="1339"/>
      <c r="Q95" s="375" t="s">
        <v>213</v>
      </c>
      <c r="R95" s="376"/>
      <c r="S95" s="376"/>
      <c r="T95" s="376"/>
      <c r="U95" s="376"/>
      <c r="V95" s="376"/>
      <c r="W95" s="376"/>
      <c r="X95" s="376"/>
      <c r="Y95" s="376"/>
      <c r="Z95" s="376"/>
      <c r="AA95" s="376"/>
      <c r="AB95" s="376"/>
      <c r="AC95" s="376"/>
      <c r="AD95" s="376"/>
      <c r="AE95" s="376"/>
      <c r="AF95" s="376"/>
      <c r="AG95" s="376"/>
      <c r="AH95" s="377"/>
      <c r="AI95" s="512"/>
      <c r="AJ95" s="512"/>
    </row>
    <row r="96" spans="1:48" s="515" customFormat="1" ht="47.25">
      <c r="A96" s="421"/>
      <c r="B96"/>
      <c r="C96" s="95"/>
      <c r="D96" s="95"/>
      <c r="E96" s="96"/>
      <c r="F96" s="94"/>
      <c r="G96" s="95"/>
      <c r="H96" s="95"/>
      <c r="I96" s="95"/>
      <c r="J96" s="95"/>
      <c r="K96" s="96"/>
      <c r="L96" s="94"/>
      <c r="M96" s="95"/>
      <c r="N96" s="95"/>
      <c r="O96" s="95"/>
      <c r="P96" s="96"/>
      <c r="Q96" s="378" t="s">
        <v>214</v>
      </c>
      <c r="R96" s="378" t="s">
        <v>215</v>
      </c>
      <c r="S96" s="1341" t="s">
        <v>216</v>
      </c>
      <c r="T96" s="1341"/>
      <c r="U96" s="1341"/>
      <c r="V96" s="1341"/>
      <c r="W96" s="378" t="s">
        <v>217</v>
      </c>
      <c r="X96" s="1341" t="s">
        <v>218</v>
      </c>
      <c r="Y96" s="1341"/>
      <c r="Z96" s="1341"/>
      <c r="AA96" s="1341" t="s">
        <v>219</v>
      </c>
      <c r="AB96" s="1341"/>
      <c r="AC96" s="1341"/>
      <c r="AD96" s="1341"/>
      <c r="AE96" s="1341"/>
      <c r="AF96" s="378" t="s">
        <v>220</v>
      </c>
      <c r="AG96" s="379" t="s">
        <v>221</v>
      </c>
      <c r="AH96" s="380" t="s">
        <v>222</v>
      </c>
      <c r="AI96" s="514"/>
      <c r="AJ96" s="514"/>
    </row>
    <row r="97" spans="1:34" ht="38.25" customHeight="1">
      <c r="A97" s="421"/>
      <c r="B97"/>
      <c r="C97"/>
      <c r="D97"/>
      <c r="E97" s="98"/>
      <c r="F97" s="97"/>
      <c r="G97"/>
      <c r="H97"/>
      <c r="I97"/>
      <c r="J97"/>
      <c r="K97" s="98"/>
      <c r="L97" s="97"/>
      <c r="M97"/>
      <c r="N97"/>
      <c r="O97"/>
      <c r="P97" s="98"/>
      <c r="Q97" s="280">
        <f>'Issue '!A5</f>
        <v>1</v>
      </c>
      <c r="R97" s="281">
        <f>'Issue '!V5</f>
        <v>45992</v>
      </c>
      <c r="S97" s="1340" t="str">
        <f>'Issue '!O5</f>
        <v>Reducing the scope of works along Road No. 6, including all utility networks located within this road</v>
      </c>
      <c r="T97" s="1340"/>
      <c r="U97" s="1340"/>
      <c r="V97" s="1340"/>
      <c r="W97" s="282" t="e">
        <f>IF(+#REF!="","",+#REF!)</f>
        <v>#REF!</v>
      </c>
      <c r="X97" s="1303" t="str">
        <f>'Issue '!Y5</f>
        <v>Issuing a new scope of work to include all ongoing activities covered under the contract</v>
      </c>
      <c r="Y97" s="1304"/>
      <c r="Z97" s="1304"/>
      <c r="AA97" s="1304"/>
      <c r="AB97" s="1304"/>
      <c r="AC97" s="1304"/>
      <c r="AD97" s="1304"/>
      <c r="AE97" s="1305"/>
      <c r="AF97" s="283" t="str">
        <f>'Issue '!W5</f>
        <v>Closed</v>
      </c>
      <c r="AG97" s="284">
        <f>'Issue '!X5</f>
        <v>46047</v>
      </c>
      <c r="AH97" s="285">
        <f>AG97-R97</f>
        <v>55</v>
      </c>
    </row>
    <row r="98" spans="1:34" ht="38.25" customHeight="1">
      <c r="A98" s="421"/>
      <c r="B98"/>
      <c r="C98"/>
      <c r="D98"/>
      <c r="E98" s="98"/>
      <c r="F98" s="97"/>
      <c r="G98"/>
      <c r="H98"/>
      <c r="I98"/>
      <c r="J98"/>
      <c r="K98" s="98"/>
      <c r="L98" s="97"/>
      <c r="M98"/>
      <c r="N98"/>
      <c r="O98"/>
      <c r="P98" s="98"/>
      <c r="Q98" s="280">
        <f>'Issue '!A6</f>
        <v>2</v>
      </c>
      <c r="R98" s="281">
        <f>'Issue '!V6</f>
        <v>46019</v>
      </c>
      <c r="S98" s="1340" t="str">
        <f>'Issue '!O6</f>
        <v>Scope of Work for the Proposed Wadi Channel and Box Culvert
The proposed scope of work does not include the installation of rock protection at either the upstream or downstream ends to safeguard the soil against erosion resulting from water flow. Furthermore, the revised alignment of the wadi channel does not incorporate any rock protection measures along the direction of the water flow</v>
      </c>
      <c r="T98" s="1340"/>
      <c r="U98" s="1340"/>
      <c r="V98" s="1340"/>
      <c r="W98" s="283" t="e">
        <f>IF(+#REF!="","",+#REF!)</f>
        <v>#REF!</v>
      </c>
      <c r="X98" s="1303" t="str">
        <f>'Issue '!Y6</f>
        <v>There is a need to issue a decision regarding the implementation of grouted riprap works along the wadi, as well as at the inlet and outlet of the culvert</v>
      </c>
      <c r="Y98" s="1304"/>
      <c r="Z98" s="1304"/>
      <c r="AA98" s="1304"/>
      <c r="AB98" s="1304"/>
      <c r="AC98" s="1304"/>
      <c r="AD98" s="1304"/>
      <c r="AE98" s="1305"/>
      <c r="AF98" s="283" t="str">
        <f>'Issue '!W6</f>
        <v>Closed</v>
      </c>
      <c r="AG98" s="284">
        <f>'Issue '!X6</f>
        <v>46047</v>
      </c>
      <c r="AH98" s="285">
        <f t="shared" ref="AH98:AH101" si="48">AG98-R98</f>
        <v>28</v>
      </c>
    </row>
    <row r="99" spans="1:34" ht="38.25" customHeight="1">
      <c r="A99" s="421"/>
      <c r="B99"/>
      <c r="C99"/>
      <c r="D99"/>
      <c r="E99" s="98"/>
      <c r="F99" s="97"/>
      <c r="G99"/>
      <c r="H99"/>
      <c r="I99"/>
      <c r="J99"/>
      <c r="K99" s="98"/>
      <c r="L99" s="97"/>
      <c r="M99"/>
      <c r="N99"/>
      <c r="O99"/>
      <c r="P99" s="98"/>
      <c r="Q99" s="280">
        <f>'Issue '!A7</f>
        <v>3</v>
      </c>
      <c r="R99" s="281">
        <f>'Issue '!V7</f>
        <v>46019</v>
      </c>
      <c r="S99" s="1340" t="str">
        <f>'Issue '!O7</f>
        <v>Cross‑Section of the Wadi Channel
The wadi channel has a bottom width of 15 meters and a depth of 2 meters, while the top width reaches 24 meters.
According to the flow direction, the proposed box culvert CU‑02, with dimensions (3 × 2 × 1.5), provides a total bottom width of only 6.7 meters. This indicates a significant discrepancy between the width of the wadi channel and the width of the proposed culvert</v>
      </c>
      <c r="T99" s="1340"/>
      <c r="U99" s="1340"/>
      <c r="V99" s="1340"/>
      <c r="W99" s="283" t="e">
        <f>IF(+#REF!="","",+#REF!)</f>
        <v>#REF!</v>
      </c>
      <c r="X99" s="1303" t="str">
        <f>'Issue '!Y7</f>
        <v>The IFC is followed as shown in the drawings</v>
      </c>
      <c r="Y99" s="1304"/>
      <c r="Z99" s="1304"/>
      <c r="AA99" s="1304"/>
      <c r="AB99" s="1304"/>
      <c r="AC99" s="1304"/>
      <c r="AD99" s="1304"/>
      <c r="AE99" s="1305"/>
      <c r="AF99" s="283" t="str">
        <f>'Issue '!W7</f>
        <v>Closed</v>
      </c>
      <c r="AG99" s="284">
        <f>'Issue '!X7</f>
        <v>46021</v>
      </c>
      <c r="AH99" s="285">
        <f t="shared" si="48"/>
        <v>2</v>
      </c>
    </row>
    <row r="100" spans="1:34" customFormat="1" ht="38.25" customHeight="1">
      <c r="A100" s="421"/>
      <c r="E100" s="98"/>
      <c r="F100" s="97"/>
      <c r="K100" s="98"/>
      <c r="L100" s="97"/>
      <c r="P100" s="98"/>
      <c r="Q100" s="280">
        <f>'Issue '!A8</f>
        <v>4</v>
      </c>
      <c r="R100" s="281">
        <f>'Issue '!V8</f>
        <v>46019</v>
      </c>
      <c r="S100" s="1340" t="str">
        <f>'Issue '!O8</f>
        <v>In accordance with the scope of work for the existing underpasses—which includes the removal of portions of the side walls (upstream and downstream), the installation of retaining walls at the inlet and outlet, and the construction of a concrete slab at the opening of the existing road’s top slab—we would like to inform you of the following:
It is anticipated that, in the future, water leakage may occur, along with the emission of unpleasant odors, in addition to the potential emergence of health-related issues as a result of these works</v>
      </c>
      <c r="T100" s="1340"/>
      <c r="U100" s="1340"/>
      <c r="V100" s="1340"/>
      <c r="W100" s="283" t="e">
        <f>IF(+#REF!="","",+#REF!)</f>
        <v>#REF!</v>
      </c>
      <c r="X100" s="1303" t="str">
        <f>'Issue '!Y8</f>
        <v>The complete removal of the existing underpass concrete elements, followed by backfilling with selected and properly compacted fill materials in accordance with the approved technical specifications, in preparation for re‑establishing the road level and connecting it to the surrounding network</v>
      </c>
      <c r="Y100" s="1304"/>
      <c r="Z100" s="1304"/>
      <c r="AA100" s="1304"/>
      <c r="AB100" s="1304"/>
      <c r="AC100" s="1304"/>
      <c r="AD100" s="1304"/>
      <c r="AE100" s="1305"/>
      <c r="AF100" s="283" t="str">
        <f>'Issue '!W8</f>
        <v>Closed</v>
      </c>
      <c r="AG100" s="284">
        <f>'Issue '!X8</f>
        <v>46047</v>
      </c>
      <c r="AH100" s="285">
        <f t="shared" si="48"/>
        <v>28</v>
      </c>
    </row>
    <row r="101" spans="1:34" customFormat="1" ht="38.25" customHeight="1" thickBot="1">
      <c r="A101" s="524"/>
      <c r="B101" s="525"/>
      <c r="C101" s="525"/>
      <c r="D101" s="525"/>
      <c r="E101" s="526"/>
      <c r="F101" s="527"/>
      <c r="G101" s="525"/>
      <c r="H101" s="525"/>
      <c r="I101" s="525"/>
      <c r="J101" s="525"/>
      <c r="K101" s="526"/>
      <c r="L101" s="527"/>
      <c r="M101" s="525"/>
      <c r="N101" s="525"/>
      <c r="O101" s="525"/>
      <c r="P101" s="526"/>
      <c r="Q101" s="280">
        <f>'Issue '!A9</f>
        <v>5</v>
      </c>
      <c r="R101" s="281">
        <f>'Issue '!V9</f>
        <v>46021</v>
      </c>
      <c r="S101" s="1340" t="str">
        <f>'Issue '!O9</f>
        <v>Install and maintain hard barriers around all deep openings, enforce strict no-leaning/no-entry rules, conduct regular toolbox talks, ensure continuous supervision, and implement confined space controls if entry is required.</v>
      </c>
      <c r="T101" s="1340"/>
      <c r="U101" s="1340"/>
      <c r="V101" s="1340"/>
      <c r="W101" s="286" t="e">
        <f>IF(+#REF!="","",+#REF!)</f>
        <v>#REF!</v>
      </c>
      <c r="X101" s="1303" t="str">
        <f>'Issue '!Y9</f>
        <v>Provided hard barrications around the excavations, permit is obtained and excavation safety training has been delivered.</v>
      </c>
      <c r="Y101" s="1304"/>
      <c r="Z101" s="1304"/>
      <c r="AA101" s="1304"/>
      <c r="AB101" s="1304"/>
      <c r="AC101" s="1304"/>
      <c r="AD101" s="1304"/>
      <c r="AE101" s="1305"/>
      <c r="AF101" s="283" t="str">
        <f>'Issue '!W9</f>
        <v>Closed</v>
      </c>
      <c r="AG101" s="284">
        <f>'Issue '!X9</f>
        <v>46113</v>
      </c>
      <c r="AH101" s="285">
        <f t="shared" si="48"/>
        <v>92</v>
      </c>
    </row>
    <row r="102" spans="1:34" customFormat="1" ht="15"/>
    <row r="103" spans="1:34" customFormat="1">
      <c r="A103" s="314"/>
      <c r="B103" s="314"/>
      <c r="C103" s="314"/>
      <c r="D103" s="314"/>
      <c r="E103" s="314"/>
      <c r="F103" s="314"/>
      <c r="G103" s="314"/>
      <c r="H103" s="314"/>
      <c r="I103" s="314"/>
      <c r="J103" s="314"/>
      <c r="K103" s="314"/>
      <c r="L103" s="314"/>
    </row>
    <row r="104" spans="1:34" customFormat="1">
      <c r="A104" s="314"/>
      <c r="B104" s="314"/>
      <c r="C104" s="314"/>
      <c r="D104" s="314"/>
      <c r="E104" s="314"/>
      <c r="F104" s="314"/>
      <c r="G104" s="314"/>
      <c r="H104" s="314"/>
      <c r="I104" s="314"/>
      <c r="J104" s="314"/>
      <c r="K104" s="314"/>
      <c r="L104" s="314"/>
      <c r="W104" s="83"/>
    </row>
    <row r="105" spans="1:34" customFormat="1">
      <c r="A105" s="314"/>
      <c r="B105" s="314"/>
      <c r="C105" s="314"/>
      <c r="D105" s="314"/>
      <c r="E105" s="314"/>
      <c r="F105" s="314"/>
      <c r="G105" s="314"/>
      <c r="H105" s="314"/>
      <c r="I105" s="314"/>
      <c r="J105" s="314"/>
      <c r="K105" s="314"/>
      <c r="L105" s="314"/>
      <c r="W105" s="516"/>
    </row>
    <row r="106" spans="1:34" customFormat="1">
      <c r="A106" s="314"/>
      <c r="B106" s="314"/>
      <c r="C106" s="314"/>
      <c r="D106" s="314"/>
      <c r="E106" s="314"/>
      <c r="F106" s="314"/>
      <c r="G106" s="314"/>
      <c r="H106" s="314"/>
      <c r="I106" s="314"/>
      <c r="J106" s="314"/>
      <c r="K106" s="314"/>
      <c r="L106" s="314"/>
    </row>
    <row r="107" spans="1:34" customFormat="1">
      <c r="H107" s="314"/>
      <c r="I107" s="314"/>
      <c r="J107" s="314"/>
      <c r="K107" s="314"/>
    </row>
    <row r="108" spans="1:34" customFormat="1">
      <c r="H108" s="314"/>
      <c r="I108" s="314"/>
      <c r="J108" s="314"/>
      <c r="K108" s="314"/>
    </row>
    <row r="109" spans="1:34" customFormat="1">
      <c r="H109" s="314"/>
      <c r="I109" s="314"/>
      <c r="J109" s="314"/>
      <c r="K109" s="314"/>
    </row>
    <row r="110" spans="1:34" customFormat="1">
      <c r="H110" s="314"/>
      <c r="I110" s="314"/>
      <c r="J110" s="314"/>
      <c r="K110" s="314"/>
    </row>
    <row r="111" spans="1:34" customFormat="1" ht="15"/>
    <row r="112" spans="1:34"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row r="140" customFormat="1" ht="15"/>
    <row r="141" customFormat="1" ht="15"/>
    <row r="142" customFormat="1" ht="15"/>
    <row r="143" customFormat="1" ht="15"/>
  </sheetData>
  <sheetProtection formatCells="0" formatColumns="0" formatRows="0" insertHyperlinks="0" sort="0" autoFilter="0" pivotTables="0"/>
  <mergeCells count="266">
    <mergeCell ref="A15:B15"/>
    <mergeCell ref="L75:M75"/>
    <mergeCell ref="A75:B75"/>
    <mergeCell ref="A64:B64"/>
    <mergeCell ref="A65:B65"/>
    <mergeCell ref="A66:B66"/>
    <mergeCell ref="A70:B70"/>
    <mergeCell ref="A71:B71"/>
    <mergeCell ref="A61:B61"/>
    <mergeCell ref="A62:B62"/>
    <mergeCell ref="A63:B63"/>
    <mergeCell ref="L64:M64"/>
    <mergeCell ref="L65:M65"/>
    <mergeCell ref="L67:N67"/>
    <mergeCell ref="L73:M73"/>
    <mergeCell ref="L74:M74"/>
    <mergeCell ref="K68:K69"/>
    <mergeCell ref="L68:N68"/>
    <mergeCell ref="L69:N69"/>
    <mergeCell ref="A19:B19"/>
    <mergeCell ref="A20:B20"/>
    <mergeCell ref="A21:B21"/>
    <mergeCell ref="A22:B22"/>
    <mergeCell ref="A16:B16"/>
    <mergeCell ref="AE67:AH68"/>
    <mergeCell ref="L63:M63"/>
    <mergeCell ref="O67:P67"/>
    <mergeCell ref="O68:P68"/>
    <mergeCell ref="J68:J69"/>
    <mergeCell ref="O69:P69"/>
    <mergeCell ref="C68:C69"/>
    <mergeCell ref="I68:I69"/>
    <mergeCell ref="AB39:AC39"/>
    <mergeCell ref="W61:W62"/>
    <mergeCell ref="W63:W71"/>
    <mergeCell ref="U70:V70"/>
    <mergeCell ref="U71:V71"/>
    <mergeCell ref="X70:Y70"/>
    <mergeCell ref="AE58:AH58"/>
    <mergeCell ref="A18:B18"/>
    <mergeCell ref="A24:B24"/>
    <mergeCell ref="A25:B25"/>
    <mergeCell ref="A26:B26"/>
    <mergeCell ref="I82:K82"/>
    <mergeCell ref="I83:K83"/>
    <mergeCell ref="A85:K85"/>
    <mergeCell ref="A86:K86"/>
    <mergeCell ref="C77:C78"/>
    <mergeCell ref="D77:D78"/>
    <mergeCell ref="A74:B74"/>
    <mergeCell ref="A23:B23"/>
    <mergeCell ref="W72:W76"/>
    <mergeCell ref="Z61:AA61"/>
    <mergeCell ref="AA3:AH6"/>
    <mergeCell ref="X75:Y75"/>
    <mergeCell ref="X76:Y76"/>
    <mergeCell ref="X61:Y61"/>
    <mergeCell ref="X62:Y62"/>
    <mergeCell ref="X63:Y63"/>
    <mergeCell ref="X64:Y64"/>
    <mergeCell ref="X65:Y65"/>
    <mergeCell ref="X66:Y66"/>
    <mergeCell ref="X67:Y67"/>
    <mergeCell ref="X68:Y68"/>
    <mergeCell ref="X69:Y69"/>
    <mergeCell ref="AB59:AB60"/>
    <mergeCell ref="AC59:AC60"/>
    <mergeCell ref="AD59:AD60"/>
    <mergeCell ref="Z63:AA63"/>
    <mergeCell ref="Z66:AA66"/>
    <mergeCell ref="Z67:AA67"/>
    <mergeCell ref="Z68:AA68"/>
    <mergeCell ref="Z69:AA69"/>
    <mergeCell ref="Z70:AA70"/>
    <mergeCell ref="Z71:AA71"/>
    <mergeCell ref="S101:V101"/>
    <mergeCell ref="R59:V59"/>
    <mergeCell ref="V60:V61"/>
    <mergeCell ref="U60:U61"/>
    <mergeCell ref="T60:T61"/>
    <mergeCell ref="S60:S61"/>
    <mergeCell ref="R60:R61"/>
    <mergeCell ref="Q67:T67"/>
    <mergeCell ref="Q68:T68"/>
    <mergeCell ref="Q69:T69"/>
    <mergeCell ref="Q70:T70"/>
    <mergeCell ref="Q71:T71"/>
    <mergeCell ref="L72:V72"/>
    <mergeCell ref="O73:Q73"/>
    <mergeCell ref="O74:Q74"/>
    <mergeCell ref="O75:Q75"/>
    <mergeCell ref="O76:Q76"/>
    <mergeCell ref="L76:M76"/>
    <mergeCell ref="L77:M77"/>
    <mergeCell ref="L78:M78"/>
    <mergeCell ref="L79:M79"/>
    <mergeCell ref="U67:V67"/>
    <mergeCell ref="U68:V68"/>
    <mergeCell ref="U69:V69"/>
    <mergeCell ref="S100:V100"/>
    <mergeCell ref="Z59:AA60"/>
    <mergeCell ref="Z62:AA62"/>
    <mergeCell ref="Z64:AA64"/>
    <mergeCell ref="Z65:AA65"/>
    <mergeCell ref="S98:V98"/>
    <mergeCell ref="X71:Y71"/>
    <mergeCell ref="A72:B72"/>
    <mergeCell ref="A73:B73"/>
    <mergeCell ref="A68:B69"/>
    <mergeCell ref="O70:P70"/>
    <mergeCell ref="O71:P71"/>
    <mergeCell ref="L70:N70"/>
    <mergeCell ref="L71:N71"/>
    <mergeCell ref="A87:E87"/>
    <mergeCell ref="F87:K87"/>
    <mergeCell ref="J89:K89"/>
    <mergeCell ref="S84:V84"/>
    <mergeCell ref="I84:K84"/>
    <mergeCell ref="I77:K78"/>
    <mergeCell ref="I79:K79"/>
    <mergeCell ref="I80:K80"/>
    <mergeCell ref="I81:K81"/>
    <mergeCell ref="L62:M62"/>
    <mergeCell ref="Y3:Y4"/>
    <mergeCell ref="D10:D11"/>
    <mergeCell ref="C59:C60"/>
    <mergeCell ref="P10:P11"/>
    <mergeCell ref="Q10:T10"/>
    <mergeCell ref="C10:C11"/>
    <mergeCell ref="S6:T6"/>
    <mergeCell ref="M5:N5"/>
    <mergeCell ref="M6:N6"/>
    <mergeCell ref="O3:P3"/>
    <mergeCell ref="O4:P4"/>
    <mergeCell ref="O5:P5"/>
    <mergeCell ref="O6:P6"/>
    <mergeCell ref="Q3:R3"/>
    <mergeCell ref="Q4:R4"/>
    <mergeCell ref="Q5:R5"/>
    <mergeCell ref="S4:T4"/>
    <mergeCell ref="S5:T5"/>
    <mergeCell ref="Q6:R6"/>
    <mergeCell ref="M3:N3"/>
    <mergeCell ref="M4:N4"/>
    <mergeCell ref="S3:T3"/>
    <mergeCell ref="B4:C4"/>
    <mergeCell ref="A14:B14"/>
    <mergeCell ref="F91:G91"/>
    <mergeCell ref="G77:G78"/>
    <mergeCell ref="A10:B11"/>
    <mergeCell ref="A1:I1"/>
    <mergeCell ref="L58:V58"/>
    <mergeCell ref="X59:Y60"/>
    <mergeCell ref="W59:W60"/>
    <mergeCell ref="A59:B60"/>
    <mergeCell ref="O9:Z9"/>
    <mergeCell ref="E10:F10"/>
    <mergeCell ref="G10:N10"/>
    <mergeCell ref="A17:B17"/>
    <mergeCell ref="A27:B27"/>
    <mergeCell ref="K59:K60"/>
    <mergeCell ref="J59:J60"/>
    <mergeCell ref="N59:N61"/>
    <mergeCell ref="L59:M61"/>
    <mergeCell ref="Q59:Q61"/>
    <mergeCell ref="P59:P61"/>
    <mergeCell ref="O59:O61"/>
    <mergeCell ref="I59:I60"/>
    <mergeCell ref="A12:B12"/>
    <mergeCell ref="A13:B13"/>
    <mergeCell ref="Y5:Y6"/>
    <mergeCell ref="AH85:AH86"/>
    <mergeCell ref="X79:X80"/>
    <mergeCell ref="AD79:AD80"/>
    <mergeCell ref="AE79:AE80"/>
    <mergeCell ref="AF79:AF80"/>
    <mergeCell ref="AG79:AG80"/>
    <mergeCell ref="AH79:AH80"/>
    <mergeCell ref="Y81:AC82"/>
    <mergeCell ref="Y83:AC84"/>
    <mergeCell ref="Y85:AC86"/>
    <mergeCell ref="AD85:AD86"/>
    <mergeCell ref="AE85:AE86"/>
    <mergeCell ref="AE81:AE82"/>
    <mergeCell ref="AF81:AF82"/>
    <mergeCell ref="AG81:AG82"/>
    <mergeCell ref="AH81:AH82"/>
    <mergeCell ref="AD83:AD84"/>
    <mergeCell ref="AF83:AF84"/>
    <mergeCell ref="AG83:AG84"/>
    <mergeCell ref="AH83:AH84"/>
    <mergeCell ref="AG85:AG86"/>
    <mergeCell ref="AF85:AF86"/>
    <mergeCell ref="X81:X82"/>
    <mergeCell ref="X99:AE99"/>
    <mergeCell ref="W85:W86"/>
    <mergeCell ref="X85:X86"/>
    <mergeCell ref="X96:Z96"/>
    <mergeCell ref="AE83:AE84"/>
    <mergeCell ref="T81:V81"/>
    <mergeCell ref="E77:E78"/>
    <mergeCell ref="F77:F78"/>
    <mergeCell ref="A95:E95"/>
    <mergeCell ref="A90:C91"/>
    <mergeCell ref="A77:B78"/>
    <mergeCell ref="H90:K91"/>
    <mergeCell ref="A84:B84"/>
    <mergeCell ref="S99:V99"/>
    <mergeCell ref="J93:K93"/>
    <mergeCell ref="O78:Q78"/>
    <mergeCell ref="O79:Q79"/>
    <mergeCell ref="L80:V80"/>
    <mergeCell ref="S96:V96"/>
    <mergeCell ref="W83:W84"/>
    <mergeCell ref="W77:AH78"/>
    <mergeCell ref="W79:W80"/>
    <mergeCell ref="W81:W82"/>
    <mergeCell ref="F95:K95"/>
    <mergeCell ref="X98:AE98"/>
    <mergeCell ref="AB38:AC38"/>
    <mergeCell ref="AB40:AC40"/>
    <mergeCell ref="Z72:AA72"/>
    <mergeCell ref="O77:Q77"/>
    <mergeCell ref="A79:B79"/>
    <mergeCell ref="A80:B80"/>
    <mergeCell ref="A81:B81"/>
    <mergeCell ref="A83:B83"/>
    <mergeCell ref="A82:B82"/>
    <mergeCell ref="AD81:AD82"/>
    <mergeCell ref="H77:H78"/>
    <mergeCell ref="Z73:AA73"/>
    <mergeCell ref="Z74:AA74"/>
    <mergeCell ref="Z76:AA76"/>
    <mergeCell ref="Z75:AA75"/>
    <mergeCell ref="X74:Y74"/>
    <mergeCell ref="X72:Y72"/>
    <mergeCell ref="X73:Y73"/>
    <mergeCell ref="L95:P95"/>
    <mergeCell ref="S97:V97"/>
    <mergeCell ref="AA96:AE96"/>
    <mergeCell ref="D90:G90"/>
    <mergeCell ref="D91:E91"/>
    <mergeCell ref="B5:C5"/>
    <mergeCell ref="E4:F4"/>
    <mergeCell ref="E5:F5"/>
    <mergeCell ref="E6:F6"/>
    <mergeCell ref="B6:C6"/>
    <mergeCell ref="X100:AE100"/>
    <mergeCell ref="X101:AE101"/>
    <mergeCell ref="AB30:AC30"/>
    <mergeCell ref="AB31:AC31"/>
    <mergeCell ref="AB32:AC32"/>
    <mergeCell ref="AB33:AC33"/>
    <mergeCell ref="AB34:AC34"/>
    <mergeCell ref="AB35:AC35"/>
    <mergeCell ref="AB36:AC36"/>
    <mergeCell ref="AB37:AC37"/>
    <mergeCell ref="X88:AB88"/>
    <mergeCell ref="X89:AB89"/>
    <mergeCell ref="X90:AB90"/>
    <mergeCell ref="X91:AB91"/>
    <mergeCell ref="X92:AB92"/>
    <mergeCell ref="X93:AB93"/>
    <mergeCell ref="Y79:AC80"/>
    <mergeCell ref="X83:X84"/>
    <mergeCell ref="X97:AE97"/>
  </mergeCells>
  <conditionalFormatting sqref="D12:D28">
    <cfRule type="dataBar" priority="536">
      <dataBar>
        <cfvo type="min"/>
        <cfvo type="max"/>
        <color rgb="FF53B3DD"/>
      </dataBar>
      <extLst>
        <ext xmlns:x14="http://schemas.microsoft.com/office/spreadsheetml/2009/9/main" uri="{B025F937-C7B1-47D3-B67F-A62EFF666E3E}">
          <x14:id>{5EFE79B3-7D09-46AE-A9ED-438EF809731E}</x14:id>
        </ext>
      </extLst>
    </cfRule>
  </conditionalFormatting>
  <conditionalFormatting sqref="I89">
    <cfRule type="cellIs" dxfId="143" priority="23" operator="lessThan">
      <formula>0</formula>
    </cfRule>
  </conditionalFormatting>
  <conditionalFormatting sqref="J12:J27">
    <cfRule type="colorScale" priority="538">
      <colorScale>
        <cfvo type="min"/>
        <cfvo type="percentile" val="50"/>
        <cfvo type="max"/>
        <color theme="5" tint="0.59999389629810485"/>
        <color theme="7" tint="0.79998168889431442"/>
        <color theme="4" tint="0.59999389629810485"/>
      </colorScale>
    </cfRule>
  </conditionalFormatting>
  <conditionalFormatting sqref="J28">
    <cfRule type="colorScale" priority="8">
      <colorScale>
        <cfvo type="min"/>
        <cfvo type="percentile" val="50"/>
        <cfvo type="max"/>
        <color theme="5" tint="0.59999389629810485"/>
        <color theme="7" tint="0.79998168889431442"/>
        <color theme="4" tint="0.59999389629810485"/>
      </colorScale>
    </cfRule>
  </conditionalFormatting>
  <conditionalFormatting sqref="J89:K89">
    <cfRule type="dataBar" priority="4">
      <dataBar>
        <cfvo type="min"/>
        <cfvo type="max"/>
        <color rgb="FF63C384"/>
      </dataBar>
      <extLst>
        <ext xmlns:x14="http://schemas.microsoft.com/office/spreadsheetml/2009/9/main" uri="{B025F937-C7B1-47D3-B67F-A62EFF666E3E}">
          <x14:id>{5E7874F4-D20B-4448-83C9-45D9CFFB4375}</x14:id>
        </ext>
      </extLst>
    </cfRule>
  </conditionalFormatting>
  <conditionalFormatting sqref="J93:K93">
    <cfRule type="dataBar" priority="17">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8">
    <cfRule type="colorScale" priority="539">
      <colorScale>
        <cfvo type="min"/>
        <cfvo type="percentile" val="50"/>
        <cfvo type="max"/>
        <color theme="5" tint="0.59999389629810485"/>
        <color theme="7" tint="0.79998168889431442"/>
        <color theme="4" tint="0.59999389629810485"/>
      </colorScale>
    </cfRule>
  </conditionalFormatting>
  <conditionalFormatting sqref="M12:M27">
    <cfRule type="dataBar" priority="542">
      <dataBar>
        <cfvo type="min"/>
        <cfvo type="max"/>
        <color theme="0" tint="-0.249977111117893"/>
      </dataBar>
      <extLst>
        <ext xmlns:x14="http://schemas.microsoft.com/office/spreadsheetml/2009/9/main" uri="{B025F937-C7B1-47D3-B67F-A62EFF666E3E}">
          <x14:id>{9DE887E0-D252-4EC6-8D45-08DA8F54C581}</x14:id>
        </ext>
      </extLst>
    </cfRule>
    <cfRule type="cellIs" dxfId="142" priority="541" operator="lessThan">
      <formula>0</formula>
    </cfRule>
  </conditionalFormatting>
  <conditionalFormatting sqref="N12:N27 Z12:Z27">
    <cfRule type="expression" dxfId="141" priority="223">
      <formula>N12&gt;1</formula>
    </cfRule>
    <cfRule type="expression" dxfId="140" priority="222">
      <formula>N12=1</formula>
    </cfRule>
    <cfRule type="expression" dxfId="139" priority="221">
      <formula>N12&lt;1</formula>
    </cfRule>
  </conditionalFormatting>
  <conditionalFormatting sqref="N28">
    <cfRule type="expression" dxfId="138" priority="219">
      <formula>N28=1</formula>
    </cfRule>
    <cfRule type="expression" dxfId="137" priority="218">
      <formula>N28&lt;1</formula>
    </cfRule>
    <cfRule type="expression" dxfId="136" priority="220">
      <formula>N28&gt;1</formula>
    </cfRule>
  </conditionalFormatting>
  <conditionalFormatting sqref="O6:P6">
    <cfRule type="cellIs" dxfId="135" priority="165" operator="greaterThan">
      <formula>0</formula>
    </cfRule>
  </conditionalFormatting>
  <conditionalFormatting sqref="P12:P28">
    <cfRule type="dataBar" priority="543">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8">
    <cfRule type="colorScale" priority="545">
      <colorScale>
        <cfvo type="min"/>
        <cfvo type="percentile" val="50"/>
        <cfvo type="max"/>
        <color theme="5" tint="0.59999389629810485"/>
        <color theme="7" tint="0.79998168889431442"/>
        <color theme="4" tint="0.59999389629810485"/>
      </colorScale>
    </cfRule>
  </conditionalFormatting>
  <conditionalFormatting sqref="S97:S101 AG97:AG101">
    <cfRule type="cellIs" dxfId="134" priority="66" stopIfTrue="1" operator="equal">
      <formula>"Threat"</formula>
    </cfRule>
    <cfRule type="cellIs" dxfId="133" priority="67" stopIfTrue="1" operator="equal">
      <formula>"Opportunity"</formula>
    </cfRule>
    <cfRule type="cellIs" dxfId="132" priority="68" stopIfTrue="1" operator="equal">
      <formula>"Issue"</formula>
    </cfRule>
  </conditionalFormatting>
  <conditionalFormatting sqref="T12:T28">
    <cfRule type="colorScale" priority="547">
      <colorScale>
        <cfvo type="min"/>
        <cfvo type="percentile" val="50"/>
        <cfvo type="max"/>
        <color theme="5" tint="0.59999389629810485"/>
        <color theme="7" tint="0.79998168889431442"/>
        <color theme="4" tint="0.59999389629810485"/>
      </colorScale>
    </cfRule>
  </conditionalFormatting>
  <conditionalFormatting sqref="V5">
    <cfRule type="cellIs" dxfId="131" priority="160" stopIfTrue="1" operator="greaterThanOrEqual">
      <formula>0</formula>
    </cfRule>
    <cfRule type="cellIs" dxfId="130" priority="161" stopIfTrue="1" operator="between">
      <formula>-0.1</formula>
      <formula>0</formula>
    </cfRule>
    <cfRule type="cellIs" dxfId="129" priority="162" stopIfTrue="1" operator="lessThan">
      <formula>-0.1</formula>
    </cfRule>
  </conditionalFormatting>
  <conditionalFormatting sqref="V6">
    <cfRule type="cellIs" dxfId="128" priority="159" operator="greaterThanOrEqual">
      <formula>0.9</formula>
    </cfRule>
    <cfRule type="cellIs" dxfId="127" priority="158" operator="lessThan">
      <formula>0.9</formula>
    </cfRule>
  </conditionalFormatting>
  <conditionalFormatting sqref="V83">
    <cfRule type="dataBar" priority="21">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8">
    <cfRule type="colorScale" priority="549">
      <colorScale>
        <cfvo type="min"/>
        <cfvo type="percentile" val="50"/>
        <cfvo type="max"/>
        <color theme="5" tint="0.59999389629810485"/>
        <color theme="7" tint="0.79998168889431442"/>
        <color theme="4" tint="0.59999389629810485"/>
      </colorScale>
    </cfRule>
  </conditionalFormatting>
  <conditionalFormatting sqref="W29:W30 G29 K12:K28">
    <cfRule type="colorScale" priority="41">
      <colorScale>
        <cfvo type="min"/>
        <cfvo type="percentile" val="50"/>
        <cfvo type="max"/>
        <color theme="5" tint="0.59999389629810485"/>
        <color theme="7" tint="0.79998168889431442"/>
        <color theme="4" tint="0.59999389629810485"/>
      </colorScale>
    </cfRule>
  </conditionalFormatting>
  <conditionalFormatting sqref="X5">
    <cfRule type="cellIs" dxfId="126" priority="2" stopIfTrue="1" operator="between">
      <formula>-0.1</formula>
      <formula>0</formula>
    </cfRule>
    <cfRule type="cellIs" dxfId="125" priority="3" stopIfTrue="1" operator="lessThan">
      <formula>-0.1</formula>
    </cfRule>
    <cfRule type="cellIs" dxfId="124" priority="1" stopIfTrue="1" operator="greaterThanOrEqual">
      <formula>0</formula>
    </cfRule>
  </conditionalFormatting>
  <conditionalFormatting sqref="X6">
    <cfRule type="cellIs" dxfId="123" priority="6" operator="lessThan">
      <formula>0.9</formula>
    </cfRule>
    <cfRule type="cellIs" dxfId="122" priority="7" operator="greaterThanOrEqual">
      <formula>0.9</formula>
    </cfRule>
  </conditionalFormatting>
  <conditionalFormatting sqref="X12:X28">
    <cfRule type="colorScale" priority="551">
      <colorScale>
        <cfvo type="min"/>
        <cfvo type="percentile" val="50"/>
        <cfvo type="max"/>
        <color theme="5" tint="0.59999389629810485"/>
        <color theme="7" tint="0.79998168889431442"/>
        <color theme="4" tint="0.59999389629810485"/>
      </colorScale>
    </cfRule>
  </conditionalFormatting>
  <conditionalFormatting sqref="Y12:Y27">
    <cfRule type="cellIs" dxfId="121" priority="553" operator="lessThan">
      <formula>0</formula>
    </cfRule>
    <cfRule type="dataBar" priority="554">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120" priority="141" stopIfTrue="1">
      <formula>IF(AND(Z$3&lt;0.8),TRUE,FALSE)</formula>
    </cfRule>
    <cfRule type="expression" dxfId="119" priority="140" stopIfTrue="1">
      <formula>IF(AND(Z$3&gt;0.8,Z$3&lt;0.9),TRUE,FALSE)</formula>
    </cfRule>
    <cfRule type="expression" dxfId="118" priority="139" stopIfTrue="1">
      <formula>IF(AND(Z$3&gt;=0.9),TRUE,FALSE)</formula>
    </cfRule>
  </conditionalFormatting>
  <conditionalFormatting sqref="Z5:Z6">
    <cfRule type="expression" dxfId="117" priority="33" stopIfTrue="1">
      <formula>IF(AND(Z$5&lt;0.8),TRUE,FALSE)</formula>
    </cfRule>
    <cfRule type="expression" dxfId="116" priority="32" stopIfTrue="1">
      <formula>IF(AND(Z$5&gt;0.8,Z$5&lt;0.9),TRUE,FALSE)</formula>
    </cfRule>
    <cfRule type="expression" dxfId="115" priority="31" stopIfTrue="1">
      <formula>IF(AND(Z$5&gt;=0.9),TRUE,FALSE)</formula>
    </cfRule>
  </conditionalFormatting>
  <conditionalFormatting sqref="Z28">
    <cfRule type="expression" dxfId="114" priority="202">
      <formula>Z28&lt;1</formula>
    </cfRule>
    <cfRule type="expression" dxfId="113" priority="203">
      <formula>Z28=1</formula>
    </cfRule>
    <cfRule type="expression" dxfId="112" priority="204">
      <formula>Z28&gt;1</formula>
    </cfRule>
  </conditionalFormatting>
  <conditionalFormatting sqref="AG31:AG40">
    <cfRule type="cellIs" dxfId="111" priority="28" stopIfTrue="1" operator="equal">
      <formula>$Y4</formula>
    </cfRule>
    <cfRule type="cellIs" dxfId="110" priority="27" stopIfTrue="1" operator="equal">
      <formula>"F"</formula>
    </cfRule>
    <cfRule type="cellIs" dxfId="109" priority="26" stopIfTrue="1" operator="equal">
      <formula>"A"</formula>
    </cfRule>
  </conditionalFormatting>
  <dataValidations disablePrompts="1"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62" xr:uid="{00000000-0002-0000-0000-000010000000}"/>
    <dataValidation allowBlank="1" showInputMessage="1" showErrorMessage="1" prompt="Material Inspection Report" sqref="L64" xr:uid="{00000000-0002-0000-0000-000012000000}"/>
    <dataValidation allowBlank="1" showInputMessage="1" showErrorMessage="1" prompt="Field Inspection Report" sqref="L65" xr:uid="{00000000-0002-0000-0000-000013000000}"/>
    <dataValidation type="list" allowBlank="1" showInputMessage="1" showErrorMessage="1" prompt="Select as loaded in P6 Schedule" sqref="O11" xr:uid="{00000000-0002-0000-0000-000020000000}">
      <formula1>"(Manhours),(Mandays)"</formula1>
    </dataValidation>
    <dataValidation allowBlank="1" sqref="L63:M63" xr:uid="{FEC5B7C1-E5CF-420F-B3CD-54AB34A74F74}"/>
  </dataValidations>
  <printOptions horizontalCentered="1" verticalCentered="1"/>
  <pageMargins left="0.15" right="0.15" top="0.15" bottom="0.15" header="0" footer="0"/>
  <pageSetup paperSize="8" scale="39" orientation="landscape" r:id="rId1"/>
  <headerFooter alignWithMargins="0">
    <oddFooter>&amp;L_x000D_&amp;1#&amp;"Calibri"&amp;10&amp;K000000 Data sensitivity - Public</oddFooter>
  </headerFooter>
  <ignoredErrors>
    <ignoredError sqref="Z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D12:D28</xm:sqref>
        </x14:conditionalFormatting>
        <x14:conditionalFormatting xmlns:xm="http://schemas.microsoft.com/office/excel/2006/main">
          <x14:cfRule type="dataBar" id="{5E7874F4-D20B-4448-83C9-45D9CFFB4375}">
            <x14:dataBar minLength="0" maxLength="100" border="1" negativeBarBorderColorSameAsPositive="0">
              <x14:cfvo type="autoMin"/>
              <x14:cfvo type="autoMax"/>
              <x14:borderColor rgb="FF63C384"/>
              <x14:negativeFillColor rgb="FFFF0000"/>
              <x14:negativeBorderColor rgb="FFFF0000"/>
              <x14:axisColor rgb="FF000000"/>
            </x14:dataBar>
          </x14:cfRule>
          <xm:sqref>J89:K89</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J93:K93</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M12:M27</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P12:P28</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V83</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0E08A-E5C0-4052-9FC9-DEC03F76B00E}">
  <sheetPr>
    <tabColor rgb="FFFFFF00"/>
    <pageSetUpPr fitToPage="1"/>
  </sheetPr>
  <dimension ref="A1:K107"/>
  <sheetViews>
    <sheetView showGridLines="0" zoomScale="55" zoomScaleNormal="55" workbookViewId="0">
      <pane xSplit="9" ySplit="5" topLeftCell="J6" activePane="bottomRight" state="frozen"/>
      <selection pane="topRight" activeCell="J1" sqref="J1"/>
      <selection pane="bottomLeft" activeCell="A6" sqref="A6"/>
      <selection pane="bottomRight" activeCell="K46" sqref="K46"/>
    </sheetView>
  </sheetViews>
  <sheetFormatPr defaultColWidth="9.28515625" defaultRowHeight="12"/>
  <cols>
    <col min="1" max="1" width="20.7109375" style="714" customWidth="1"/>
    <col min="2" max="2" width="62.28515625" style="714" customWidth="1"/>
    <col min="3" max="3" width="38.85546875" style="715" bestFit="1" customWidth="1"/>
    <col min="4" max="4" width="17.85546875" style="1127" bestFit="1" customWidth="1"/>
    <col min="5" max="5" width="89.7109375" style="714" customWidth="1"/>
    <col min="6" max="6" width="10.7109375" style="707" customWidth="1"/>
    <col min="7" max="7" width="13.140625" style="716" bestFit="1" customWidth="1"/>
    <col min="8" max="8" width="14.7109375" style="716" customWidth="1"/>
    <col min="9" max="9" width="23.85546875" style="716" customWidth="1"/>
    <col min="10" max="10" width="24.140625" style="707" customWidth="1"/>
    <col min="11" max="11" width="19.140625" style="707" customWidth="1"/>
    <col min="12" max="12" width="12.42578125" style="707" bestFit="1" customWidth="1"/>
    <col min="13" max="15" width="9.28515625" style="707"/>
    <col min="16" max="16" width="12.28515625" style="707" bestFit="1" customWidth="1"/>
    <col min="17" max="16384" width="9.28515625" style="707"/>
  </cols>
  <sheetData>
    <row r="1" spans="1:11" s="695" customFormat="1" ht="40.5" customHeight="1">
      <c r="A1" s="1556" t="s">
        <v>30</v>
      </c>
      <c r="B1" s="1557"/>
      <c r="C1" s="1567" t="str">
        <f>+'General Information'!C3:I3</f>
        <v>LAND DEVELOPMENT OF JEDDAH OASIS</v>
      </c>
      <c r="D1" s="1568"/>
      <c r="E1" s="1568"/>
      <c r="F1" s="1569" t="s">
        <v>223</v>
      </c>
      <c r="G1" s="1570"/>
      <c r="H1" s="1571"/>
      <c r="I1" s="938">
        <f>+Total</f>
        <v>1624302.7775093601</v>
      </c>
      <c r="J1" s="819" t="s">
        <v>1219</v>
      </c>
      <c r="K1" s="819" t="s">
        <v>224</v>
      </c>
    </row>
    <row r="2" spans="1:11" s="695" customFormat="1" ht="20.100000000000001" customHeight="1">
      <c r="A2" s="1556" t="s">
        <v>40</v>
      </c>
      <c r="B2" s="1557"/>
      <c r="C2" s="1558" t="str">
        <f>+'General Information'!C4:I4</f>
        <v>JHD4-02-007</v>
      </c>
      <c r="D2" s="1559"/>
      <c r="E2" s="915" t="s">
        <v>225</v>
      </c>
      <c r="F2" s="1562">
        <v>57304347.829999998</v>
      </c>
      <c r="G2" s="1562"/>
      <c r="H2" s="1562"/>
      <c r="I2" s="1563"/>
      <c r="J2" s="820">
        <v>42652525.541797854</v>
      </c>
      <c r="K2" s="820">
        <f>'FIR sum'!C48</f>
        <v>52128291.815724231</v>
      </c>
    </row>
    <row r="3" spans="1:11" s="695" customFormat="1" ht="20.100000000000001" customHeight="1">
      <c r="A3" s="1556" t="s">
        <v>226</v>
      </c>
      <c r="B3" s="1557"/>
      <c r="C3" s="1564">
        <f>+F3-6</f>
        <v>46295</v>
      </c>
      <c r="D3" s="1565"/>
      <c r="E3" s="915" t="s">
        <v>227</v>
      </c>
      <c r="F3" s="1564">
        <f>+'General Information'!L1</f>
        <v>46301</v>
      </c>
      <c r="G3" s="1566"/>
      <c r="H3" s="1566"/>
      <c r="I3" s="1565"/>
      <c r="K3" s="982"/>
    </row>
    <row r="4" spans="1:11" s="695" customFormat="1">
      <c r="A4" s="696"/>
      <c r="B4" s="697"/>
      <c r="C4" s="698"/>
      <c r="D4" s="1122"/>
      <c r="E4" s="697"/>
      <c r="F4" s="699"/>
      <c r="G4" s="700"/>
      <c r="H4" s="700"/>
      <c r="I4" s="701"/>
      <c r="K4" s="823"/>
    </row>
    <row r="5" spans="1:11" s="695" customFormat="1" ht="24">
      <c r="A5" s="813" t="s">
        <v>228</v>
      </c>
      <c r="B5" s="702" t="s">
        <v>229</v>
      </c>
      <c r="C5" s="703" t="s">
        <v>230</v>
      </c>
      <c r="D5" s="1123" t="s">
        <v>231</v>
      </c>
      <c r="E5" s="813" t="s">
        <v>232</v>
      </c>
      <c r="F5" s="702" t="s">
        <v>233</v>
      </c>
      <c r="G5" s="702" t="s">
        <v>234</v>
      </c>
      <c r="H5" s="702" t="s">
        <v>235</v>
      </c>
      <c r="I5" s="702" t="s">
        <v>236</v>
      </c>
      <c r="K5" s="823"/>
    </row>
    <row r="6" spans="1:11" ht="15" customHeight="1">
      <c r="A6" s="1560"/>
      <c r="B6" s="1561"/>
      <c r="C6" s="704"/>
      <c r="D6" s="1124"/>
      <c r="E6" s="916"/>
      <c r="F6" s="705"/>
      <c r="G6" s="705"/>
      <c r="H6" s="986"/>
      <c r="I6" s="706"/>
    </row>
    <row r="7" spans="1:11" ht="51.75">
      <c r="A7" s="1219" t="s">
        <v>1220</v>
      </c>
      <c r="B7" s="1220" t="s">
        <v>1221</v>
      </c>
      <c r="C7" s="1222" t="s">
        <v>1234</v>
      </c>
      <c r="D7" s="1223">
        <v>46257</v>
      </c>
      <c r="E7" s="1221" t="s">
        <v>1255</v>
      </c>
      <c r="F7" s="708"/>
      <c r="G7" s="709">
        <v>56485.200391430502</v>
      </c>
      <c r="H7" s="989">
        <v>0.2</v>
      </c>
      <c r="I7" s="710">
        <v>11297.040078286102</v>
      </c>
      <c r="J7" s="822"/>
      <c r="K7" s="822"/>
    </row>
    <row r="8" spans="1:11" ht="51.75">
      <c r="A8" s="1219" t="s">
        <v>1220</v>
      </c>
      <c r="B8" s="1220" t="s">
        <v>1221</v>
      </c>
      <c r="C8" s="1222" t="s">
        <v>1235</v>
      </c>
      <c r="D8" s="1223">
        <v>46257</v>
      </c>
      <c r="E8" s="1221" t="s">
        <v>1256</v>
      </c>
      <c r="F8" s="708"/>
      <c r="G8" s="709">
        <v>56485.200391430502</v>
      </c>
      <c r="H8" s="989">
        <v>0.2</v>
      </c>
      <c r="I8" s="710">
        <v>11297.040078286102</v>
      </c>
      <c r="K8" s="822"/>
    </row>
    <row r="9" spans="1:11" ht="51.75">
      <c r="A9" s="1219" t="s">
        <v>1220</v>
      </c>
      <c r="B9" s="1220" t="s">
        <v>1221</v>
      </c>
      <c r="C9" s="1222" t="s">
        <v>1236</v>
      </c>
      <c r="D9" s="1223">
        <v>46166</v>
      </c>
      <c r="E9" s="1221" t="s">
        <v>1257</v>
      </c>
      <c r="F9" s="708"/>
      <c r="G9" s="709">
        <v>56485.200391430502</v>
      </c>
      <c r="H9" s="989">
        <v>0.2</v>
      </c>
      <c r="I9" s="710">
        <v>11297.040078286102</v>
      </c>
      <c r="K9" s="822"/>
    </row>
    <row r="10" spans="1:11" ht="51.75">
      <c r="A10" s="1219" t="s">
        <v>1220</v>
      </c>
      <c r="B10" s="1220" t="s">
        <v>1221</v>
      </c>
      <c r="C10" s="1222" t="s">
        <v>1237</v>
      </c>
      <c r="D10" s="1223">
        <v>46166</v>
      </c>
      <c r="E10" s="1221" t="s">
        <v>1258</v>
      </c>
      <c r="F10" s="708"/>
      <c r="G10" s="709">
        <v>56485.200391430502</v>
      </c>
      <c r="H10" s="989">
        <v>0.4</v>
      </c>
      <c r="I10" s="710">
        <v>22594.080156572203</v>
      </c>
    </row>
    <row r="11" spans="1:11" ht="51.75">
      <c r="A11" s="1219" t="s">
        <v>1222</v>
      </c>
      <c r="B11" s="1220" t="s">
        <v>1223</v>
      </c>
      <c r="C11" s="1222" t="s">
        <v>1238</v>
      </c>
      <c r="D11" s="1223">
        <v>46166</v>
      </c>
      <c r="E11" s="1221" t="s">
        <v>1259</v>
      </c>
      <c r="F11" s="708"/>
      <c r="G11" s="709">
        <v>28.242600195715202</v>
      </c>
      <c r="H11" s="989">
        <v>97.78</v>
      </c>
      <c r="I11" s="710">
        <v>2761.5614471370322</v>
      </c>
    </row>
    <row r="12" spans="1:11" ht="34.5">
      <c r="A12" s="1219" t="s">
        <v>1214</v>
      </c>
      <c r="B12" s="1220" t="s">
        <v>1215</v>
      </c>
      <c r="C12" s="1222" t="s">
        <v>1239</v>
      </c>
      <c r="D12" s="1223">
        <v>45893</v>
      </c>
      <c r="E12" s="1221" t="s">
        <v>1260</v>
      </c>
      <c r="F12" s="708"/>
      <c r="G12" s="709">
        <v>56.49</v>
      </c>
      <c r="H12" s="989">
        <v>783.36</v>
      </c>
      <c r="I12" s="710">
        <v>44252.006400000006</v>
      </c>
    </row>
    <row r="13" spans="1:11" ht="34.5">
      <c r="A13" s="1219" t="s">
        <v>923</v>
      </c>
      <c r="B13" s="1220" t="s">
        <v>924</v>
      </c>
      <c r="C13" s="1222" t="s">
        <v>1240</v>
      </c>
      <c r="D13" s="1223">
        <v>59408</v>
      </c>
      <c r="E13" s="1221" t="s">
        <v>1261</v>
      </c>
      <c r="F13" s="708"/>
      <c r="G13" s="709">
        <v>23.54</v>
      </c>
      <c r="H13" s="989">
        <v>8199.19</v>
      </c>
      <c r="I13" s="710">
        <v>193008.9326</v>
      </c>
    </row>
    <row r="14" spans="1:11" ht="34.5">
      <c r="A14" s="1219" t="s">
        <v>1224</v>
      </c>
      <c r="B14" s="1220" t="s">
        <v>1225</v>
      </c>
      <c r="C14" s="1222" t="s">
        <v>1241</v>
      </c>
      <c r="D14" s="1223">
        <v>46261</v>
      </c>
      <c r="E14" s="1221" t="s">
        <v>1262</v>
      </c>
      <c r="F14" s="708"/>
      <c r="G14" s="709">
        <v>56.485200391430503</v>
      </c>
      <c r="H14" s="989">
        <v>12</v>
      </c>
      <c r="I14" s="710">
        <v>677.82240469716601</v>
      </c>
    </row>
    <row r="15" spans="1:11" ht="34.5">
      <c r="A15" s="1219" t="s">
        <v>1224</v>
      </c>
      <c r="B15" s="1220" t="s">
        <v>1225</v>
      </c>
      <c r="C15" s="1222" t="s">
        <v>1242</v>
      </c>
      <c r="D15" s="1223">
        <v>46261</v>
      </c>
      <c r="E15" s="1221" t="s">
        <v>1263</v>
      </c>
      <c r="F15" s="708"/>
      <c r="G15" s="709">
        <v>56.485200391430503</v>
      </c>
      <c r="H15" s="989">
        <v>12</v>
      </c>
      <c r="I15" s="710">
        <v>677.82240469716601</v>
      </c>
    </row>
    <row r="16" spans="1:11" ht="34.5">
      <c r="A16" s="1219" t="s">
        <v>935</v>
      </c>
      <c r="B16" s="1220" t="s">
        <v>936</v>
      </c>
      <c r="C16" s="1222" t="s">
        <v>1243</v>
      </c>
      <c r="D16" s="1223">
        <v>46261</v>
      </c>
      <c r="E16" s="1221" t="s">
        <v>1264</v>
      </c>
      <c r="F16" s="708"/>
      <c r="G16" s="709">
        <v>70.61</v>
      </c>
      <c r="H16" s="989">
        <v>885.13</v>
      </c>
      <c r="I16" s="710">
        <v>62499.029300000002</v>
      </c>
    </row>
    <row r="17" spans="1:11" ht="34.5">
      <c r="A17" s="1219" t="s">
        <v>921</v>
      </c>
      <c r="B17" s="1220" t="s">
        <v>922</v>
      </c>
      <c r="C17" s="1222" t="s">
        <v>1244</v>
      </c>
      <c r="D17" s="1223">
        <v>46261</v>
      </c>
      <c r="E17" s="1221" t="s">
        <v>1265</v>
      </c>
      <c r="F17" s="708"/>
      <c r="G17" s="709">
        <v>23.54</v>
      </c>
      <c r="H17" s="989">
        <v>0</v>
      </c>
      <c r="I17" s="710">
        <v>0</v>
      </c>
    </row>
    <row r="18" spans="1:11" ht="34.5">
      <c r="A18" s="1219" t="s">
        <v>1217</v>
      </c>
      <c r="B18" s="1220" t="s">
        <v>1218</v>
      </c>
      <c r="C18" s="1222" t="s">
        <v>1245</v>
      </c>
      <c r="D18" s="1223">
        <v>46261</v>
      </c>
      <c r="E18" s="1221" t="s">
        <v>1266</v>
      </c>
      <c r="F18" s="708"/>
      <c r="G18" s="709">
        <v>26.36</v>
      </c>
      <c r="H18" s="989">
        <v>3699.99</v>
      </c>
      <c r="I18" s="710">
        <v>97531.736399999994</v>
      </c>
    </row>
    <row r="19" spans="1:11" ht="34.5">
      <c r="A19" s="1219" t="s">
        <v>1217</v>
      </c>
      <c r="B19" s="1220" t="s">
        <v>1218</v>
      </c>
      <c r="C19" s="1222" t="s">
        <v>1246</v>
      </c>
      <c r="D19" s="1223">
        <v>46261</v>
      </c>
      <c r="E19" s="1221" t="s">
        <v>1267</v>
      </c>
      <c r="F19" s="708"/>
      <c r="G19" s="709">
        <v>26.36</v>
      </c>
      <c r="H19" s="989">
        <v>307.50599999999997</v>
      </c>
      <c r="I19" s="710">
        <v>8105.8581599999989</v>
      </c>
      <c r="K19" s="918"/>
    </row>
    <row r="20" spans="1:11" ht="34.5">
      <c r="A20" s="1219" t="s">
        <v>1224</v>
      </c>
      <c r="B20" s="1220" t="s">
        <v>1225</v>
      </c>
      <c r="C20" s="1222" t="s">
        <v>1247</v>
      </c>
      <c r="D20" s="1223">
        <v>46261</v>
      </c>
      <c r="E20" s="1221" t="s">
        <v>1268</v>
      </c>
      <c r="F20" s="708"/>
      <c r="G20" s="709">
        <v>56.49</v>
      </c>
      <c r="H20" s="989">
        <v>30</v>
      </c>
      <c r="I20" s="710">
        <v>1694.7</v>
      </c>
      <c r="K20" s="918"/>
    </row>
    <row r="21" spans="1:11" ht="23.45" customHeight="1">
      <c r="A21" s="1219" t="s">
        <v>965</v>
      </c>
      <c r="B21" s="1220" t="s">
        <v>966</v>
      </c>
      <c r="C21" s="1222" t="s">
        <v>1248</v>
      </c>
      <c r="D21" s="1223">
        <v>46256</v>
      </c>
      <c r="E21" s="1221" t="s">
        <v>1269</v>
      </c>
      <c r="F21" s="713"/>
      <c r="G21" s="709">
        <v>235355.00163096</v>
      </c>
      <c r="H21" s="989">
        <v>0.9</v>
      </c>
      <c r="I21" s="710">
        <v>211819.501467864</v>
      </c>
    </row>
    <row r="22" spans="1:11" ht="23.45" customHeight="1">
      <c r="A22" s="1219" t="s">
        <v>1226</v>
      </c>
      <c r="B22" s="1221" t="s">
        <v>1227</v>
      </c>
      <c r="C22" s="1222" t="s">
        <v>1249</v>
      </c>
      <c r="D22" s="1223">
        <v>46256</v>
      </c>
      <c r="E22" s="1221" t="s">
        <v>1270</v>
      </c>
      <c r="F22" s="713"/>
      <c r="G22" s="709">
        <v>28242.6001957152</v>
      </c>
      <c r="H22" s="989">
        <v>0.9</v>
      </c>
      <c r="I22" s="710">
        <v>25418.34017614368</v>
      </c>
    </row>
    <row r="23" spans="1:11" ht="23.45" customHeight="1">
      <c r="A23" s="1219" t="s">
        <v>1228</v>
      </c>
      <c r="B23" s="1221" t="s">
        <v>1229</v>
      </c>
      <c r="C23" s="1222" t="s">
        <v>1250</v>
      </c>
      <c r="D23" s="1223">
        <v>46258</v>
      </c>
      <c r="E23" s="1221" t="s">
        <v>1271</v>
      </c>
      <c r="F23" s="713"/>
      <c r="G23" s="709">
        <v>42363.900293572799</v>
      </c>
      <c r="H23" s="989">
        <v>1</v>
      </c>
      <c r="I23" s="710">
        <v>42363.900293572799</v>
      </c>
    </row>
    <row r="24" spans="1:11" ht="23.45" customHeight="1">
      <c r="A24" s="1219" t="s">
        <v>965</v>
      </c>
      <c r="B24" s="1220" t="s">
        <v>966</v>
      </c>
      <c r="C24" s="1222" t="s">
        <v>1251</v>
      </c>
      <c r="D24" s="1223">
        <v>46260</v>
      </c>
      <c r="E24" s="1221" t="s">
        <v>1269</v>
      </c>
      <c r="F24" s="713"/>
      <c r="G24" s="709">
        <v>235355</v>
      </c>
      <c r="H24" s="989">
        <v>0.5</v>
      </c>
      <c r="I24" s="710">
        <v>117677.5</v>
      </c>
    </row>
    <row r="25" spans="1:11" ht="23.45" customHeight="1">
      <c r="A25" s="1219" t="s">
        <v>1226</v>
      </c>
      <c r="B25" s="1220" t="s">
        <v>1227</v>
      </c>
      <c r="C25" s="1222" t="s">
        <v>1252</v>
      </c>
      <c r="D25" s="1223">
        <v>46260</v>
      </c>
      <c r="E25" s="1221" t="s">
        <v>1270</v>
      </c>
      <c r="F25" s="713"/>
      <c r="G25" s="709">
        <v>28242.6</v>
      </c>
      <c r="H25" s="989">
        <v>0.9</v>
      </c>
      <c r="I25" s="710">
        <v>25418.34</v>
      </c>
    </row>
    <row r="26" spans="1:11" ht="23.45" customHeight="1">
      <c r="A26" s="987" t="s">
        <v>1230</v>
      </c>
      <c r="B26" s="988" t="s">
        <v>1231</v>
      </c>
      <c r="C26" s="711" t="s">
        <v>1253</v>
      </c>
      <c r="D26" s="1125">
        <v>46260</v>
      </c>
      <c r="E26" s="712" t="s">
        <v>1272</v>
      </c>
      <c r="F26" s="713"/>
      <c r="G26" s="709">
        <v>329.49700228334399</v>
      </c>
      <c r="H26" s="989">
        <v>127.57</v>
      </c>
      <c r="I26" s="710">
        <v>42033.932581286193</v>
      </c>
    </row>
    <row r="27" spans="1:11" ht="23.45" customHeight="1">
      <c r="A27" s="987" t="s">
        <v>1232</v>
      </c>
      <c r="B27" s="988" t="s">
        <v>1233</v>
      </c>
      <c r="C27" s="711" t="s">
        <v>1254</v>
      </c>
      <c r="D27" s="1125">
        <v>46260</v>
      </c>
      <c r="E27" s="712" t="s">
        <v>1273</v>
      </c>
      <c r="F27" s="713"/>
      <c r="G27" s="709">
        <v>37.659999999999997</v>
      </c>
      <c r="H27" s="989">
        <v>803.2</v>
      </c>
      <c r="I27" s="710">
        <v>30248.511999999999</v>
      </c>
    </row>
    <row r="28" spans="1:11" ht="23.45" customHeight="1">
      <c r="A28" s="987"/>
      <c r="B28" s="988"/>
      <c r="C28" s="711"/>
      <c r="D28" s="1125"/>
      <c r="E28" s="712"/>
      <c r="F28" s="713"/>
      <c r="G28" s="709"/>
      <c r="H28" s="989"/>
      <c r="I28" s="710"/>
    </row>
    <row r="29" spans="1:11" ht="23.45" customHeight="1">
      <c r="A29" s="987"/>
      <c r="B29" s="988"/>
      <c r="C29" s="711"/>
      <c r="D29" s="1125"/>
      <c r="E29" s="712"/>
      <c r="F29" s="713"/>
      <c r="G29" s="709"/>
      <c r="H29" s="989"/>
      <c r="I29" s="710"/>
    </row>
    <row r="30" spans="1:11" ht="23.45" customHeight="1">
      <c r="A30" s="987"/>
      <c r="B30" s="988"/>
      <c r="C30" s="711"/>
      <c r="D30" s="1125"/>
      <c r="E30" s="712"/>
      <c r="F30" s="713"/>
      <c r="G30" s="709"/>
      <c r="H30" s="989"/>
      <c r="I30" s="710"/>
    </row>
    <row r="31" spans="1:11" ht="23.45" customHeight="1">
      <c r="A31" s="987"/>
      <c r="B31" s="988"/>
      <c r="C31" s="711"/>
      <c r="D31" s="1125"/>
      <c r="E31" s="712"/>
      <c r="F31" s="713"/>
      <c r="G31" s="709"/>
      <c r="H31" s="989"/>
      <c r="I31" s="710"/>
    </row>
    <row r="32" spans="1:11" ht="23.45" customHeight="1">
      <c r="A32" s="987"/>
      <c r="B32" s="988"/>
      <c r="C32" s="711"/>
      <c r="D32" s="1125"/>
      <c r="E32" s="712"/>
      <c r="F32" s="713"/>
      <c r="G32" s="709"/>
      <c r="H32" s="989"/>
      <c r="I32" s="710"/>
    </row>
    <row r="33" spans="1:9" ht="23.45" customHeight="1">
      <c r="A33" s="987"/>
      <c r="B33" s="988"/>
      <c r="C33" s="711"/>
      <c r="D33" s="1090"/>
      <c r="E33" s="712"/>
      <c r="F33" s="713"/>
      <c r="G33" s="709"/>
      <c r="H33" s="989"/>
      <c r="I33" s="710"/>
    </row>
    <row r="34" spans="1:9" ht="23.45" customHeight="1">
      <c r="A34" s="987"/>
      <c r="B34" s="988"/>
      <c r="C34" s="711"/>
      <c r="D34" s="1090"/>
      <c r="E34" s="712"/>
      <c r="F34" s="713"/>
      <c r="G34" s="709"/>
      <c r="H34" s="989"/>
      <c r="I34" s="710"/>
    </row>
    <row r="35" spans="1:9" ht="23.45" customHeight="1">
      <c r="A35" s="987"/>
      <c r="B35" s="988"/>
      <c r="C35" s="711"/>
      <c r="D35" s="1090"/>
      <c r="E35" s="712"/>
      <c r="F35" s="713"/>
      <c r="G35" s="709"/>
      <c r="H35" s="989"/>
      <c r="I35" s="710"/>
    </row>
    <row r="36" spans="1:9" ht="23.45" customHeight="1">
      <c r="A36" s="987"/>
      <c r="B36" s="988"/>
      <c r="C36" s="711"/>
      <c r="D36" s="1090"/>
      <c r="E36" s="712"/>
      <c r="F36" s="713"/>
      <c r="G36" s="709"/>
      <c r="H36" s="989"/>
      <c r="I36" s="710"/>
    </row>
    <row r="37" spans="1:9" ht="23.45" customHeight="1">
      <c r="A37" s="987"/>
      <c r="B37" s="988"/>
      <c r="C37" s="711"/>
      <c r="D37" s="1090"/>
      <c r="E37" s="712"/>
      <c r="F37" s="713"/>
      <c r="G37" s="709"/>
      <c r="H37" s="989"/>
      <c r="I37" s="710"/>
    </row>
    <row r="38" spans="1:9" ht="23.45" customHeight="1">
      <c r="A38" s="987"/>
      <c r="B38" s="988"/>
      <c r="C38" s="711"/>
      <c r="D38" s="1125"/>
      <c r="E38" s="712"/>
      <c r="F38" s="713"/>
      <c r="G38" s="709"/>
      <c r="H38" s="989"/>
      <c r="I38" s="710"/>
    </row>
    <row r="39" spans="1:9" ht="23.45" customHeight="1">
      <c r="A39" s="987"/>
      <c r="B39" s="988"/>
      <c r="C39" s="711"/>
      <c r="D39" s="1125"/>
      <c r="E39" s="712"/>
      <c r="F39" s="713"/>
      <c r="G39" s="709"/>
      <c r="H39" s="989"/>
      <c r="I39" s="710"/>
    </row>
    <row r="40" spans="1:9" ht="23.45" customHeight="1">
      <c r="A40" s="987"/>
      <c r="B40" s="988"/>
      <c r="C40" s="711"/>
      <c r="D40" s="1090"/>
      <c r="E40" s="712"/>
      <c r="F40" s="713"/>
      <c r="G40" s="709"/>
      <c r="H40" s="989"/>
      <c r="I40" s="710"/>
    </row>
    <row r="41" spans="1:9" ht="23.45" customHeight="1">
      <c r="A41" s="987"/>
      <c r="B41" s="988"/>
      <c r="C41" s="711"/>
      <c r="D41" s="1125"/>
      <c r="E41" s="712"/>
      <c r="F41" s="713"/>
      <c r="G41" s="709"/>
      <c r="H41" s="989"/>
      <c r="I41" s="710"/>
    </row>
    <row r="42" spans="1:9" ht="13.5" thickBot="1">
      <c r="A42" s="987"/>
      <c r="B42" s="988"/>
      <c r="C42" s="761"/>
      <c r="D42" s="1126"/>
      <c r="E42" s="814"/>
      <c r="F42" s="815"/>
      <c r="G42" s="762"/>
      <c r="H42" s="989"/>
      <c r="I42" s="783"/>
    </row>
    <row r="43" spans="1:9" ht="27" customHeight="1" thickBot="1">
      <c r="A43" s="983" t="s">
        <v>244</v>
      </c>
      <c r="B43" s="984"/>
      <c r="C43" s="984"/>
      <c r="D43" s="1128"/>
      <c r="E43" s="984"/>
      <c r="F43" s="984"/>
      <c r="G43" s="984"/>
      <c r="H43" s="985"/>
      <c r="I43" s="765">
        <v>1624302.7775093601</v>
      </c>
    </row>
    <row r="104" spans="1:2">
      <c r="A104" s="714" t="s">
        <v>1185</v>
      </c>
      <c r="B104" s="714">
        <v>140</v>
      </c>
    </row>
    <row r="105" spans="1:2">
      <c r="A105" s="714" t="s">
        <v>1186</v>
      </c>
      <c r="B105" s="714">
        <v>539</v>
      </c>
    </row>
    <row r="106" spans="1:2">
      <c r="A106" s="714" t="s">
        <v>1187</v>
      </c>
      <c r="B106" s="714">
        <v>8</v>
      </c>
    </row>
    <row r="107" spans="1:2">
      <c r="A107" s="714" t="s">
        <v>1188</v>
      </c>
      <c r="B107" s="714">
        <v>6</v>
      </c>
    </row>
  </sheetData>
  <protectedRanges>
    <protectedRange password="CC3D" sqref="H7:H11" name="Range1_1_1_2_1"/>
  </protectedRanges>
  <autoFilter ref="A5:L43" xr:uid="{88C0E08A-E5C0-4052-9FC9-DEC03F76B00E}"/>
  <mergeCells count="10">
    <mergeCell ref="A1:B1"/>
    <mergeCell ref="A2:B2"/>
    <mergeCell ref="C2:D2"/>
    <mergeCell ref="A6:B6"/>
    <mergeCell ref="F2:I2"/>
    <mergeCell ref="A3:B3"/>
    <mergeCell ref="C3:D3"/>
    <mergeCell ref="F3:I3"/>
    <mergeCell ref="C1:E1"/>
    <mergeCell ref="F1:H1"/>
  </mergeCells>
  <phoneticPr fontId="92" type="noConversion"/>
  <conditionalFormatting sqref="C7:C25">
    <cfRule type="duplicateValues" dxfId="108" priority="555"/>
    <cfRule type="duplicateValues" dxfId="107" priority="556"/>
    <cfRule type="duplicateValues" dxfId="106" priority="557"/>
    <cfRule type="duplicateValues" dxfId="105" priority="558"/>
    <cfRule type="duplicateValues" dxfId="104" priority="559"/>
  </conditionalFormatting>
  <printOptions horizontalCentered="1"/>
  <pageMargins left="0.25" right="0.41" top="0.15" bottom="0.25" header="0" footer="0"/>
  <pageSetup paperSize="9" scale="54" fitToHeight="0" orientation="landscape" r:id="rId1"/>
  <headerFooter>
    <oddFooter>&amp;L_x000D_&amp;1#&amp;"Calibri"&amp;10&amp;K000000 Data sensitivity - Public&amp;C&amp;P / &amp;N&amp;R&amp;F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F56E4-7532-4D53-A1EA-97E393E7A731}">
  <dimension ref="A1:K49"/>
  <sheetViews>
    <sheetView topLeftCell="A31" workbookViewId="0">
      <selection activeCell="C48" sqref="C48"/>
    </sheetView>
  </sheetViews>
  <sheetFormatPr defaultRowHeight="15"/>
  <cols>
    <col min="2" max="2" width="34.140625" style="34" bestFit="1" customWidth="1"/>
    <col min="3" max="3" width="20.85546875" style="549" bestFit="1" customWidth="1"/>
    <col min="4" max="5" width="11.85546875" customWidth="1"/>
    <col min="7" max="7" width="13.28515625" bestFit="1" customWidth="1"/>
    <col min="8" max="8" width="14.28515625" style="549" bestFit="1" customWidth="1"/>
    <col min="9" max="9" width="14.28515625" bestFit="1" customWidth="1"/>
    <col min="11" max="11" width="22.28515625" style="1173" customWidth="1"/>
  </cols>
  <sheetData>
    <row r="1" spans="1:8">
      <c r="A1" s="1160" t="s">
        <v>1193</v>
      </c>
      <c r="B1" s="1161" t="s">
        <v>1194</v>
      </c>
      <c r="C1" s="1162" t="s">
        <v>1195</v>
      </c>
      <c r="D1" s="1161" t="s">
        <v>64</v>
      </c>
      <c r="E1" s="1163" t="s">
        <v>1196</v>
      </c>
      <c r="H1" s="549">
        <v>57304347.829999998</v>
      </c>
    </row>
    <row r="2" spans="1:8" ht="17.25" customHeight="1">
      <c r="A2" s="1164">
        <v>1</v>
      </c>
      <c r="B2" s="1172"/>
      <c r="C2" s="1227"/>
      <c r="D2" s="1165"/>
      <c r="E2" s="1166"/>
    </row>
    <row r="3" spans="1:8" ht="17.25" customHeight="1">
      <c r="A3" s="1164">
        <v>2</v>
      </c>
      <c r="B3" s="1172"/>
      <c r="C3" s="1227"/>
      <c r="D3" s="1165"/>
      <c r="E3" s="1166"/>
    </row>
    <row r="4" spans="1:8" ht="17.25" customHeight="1">
      <c r="A4" s="1164">
        <v>3</v>
      </c>
      <c r="B4" s="1172"/>
      <c r="C4" s="1227"/>
      <c r="D4" s="1165"/>
      <c r="E4" s="1166"/>
    </row>
    <row r="5" spans="1:8" ht="17.25" customHeight="1">
      <c r="A5" s="1164">
        <v>4</v>
      </c>
      <c r="B5" s="1172"/>
      <c r="C5" s="1227"/>
      <c r="D5" s="1165"/>
      <c r="E5" s="1166"/>
    </row>
    <row r="6" spans="1:8" ht="17.25" customHeight="1">
      <c r="A6" s="1164">
        <v>5</v>
      </c>
      <c r="B6" s="1172">
        <v>46014</v>
      </c>
      <c r="C6" s="1227">
        <v>0</v>
      </c>
      <c r="D6" s="1165">
        <f>C6/$H$1</f>
        <v>0</v>
      </c>
      <c r="E6" s="1166">
        <f>D6</f>
        <v>0</v>
      </c>
    </row>
    <row r="7" spans="1:8" ht="17.25" customHeight="1">
      <c r="A7" s="1164">
        <v>6</v>
      </c>
      <c r="B7" s="1172">
        <v>46021</v>
      </c>
      <c r="C7" s="1227">
        <v>0</v>
      </c>
      <c r="D7" s="1165">
        <f t="shared" ref="D7:D24" si="0">C7/$H$1</f>
        <v>0</v>
      </c>
      <c r="E7" s="1166">
        <f>D7+E6</f>
        <v>0</v>
      </c>
    </row>
    <row r="8" spans="1:8" ht="17.25" customHeight="1">
      <c r="A8" s="1164">
        <v>7</v>
      </c>
      <c r="B8" s="1172">
        <v>46028</v>
      </c>
      <c r="C8" s="1228">
        <v>1077571.8700000001</v>
      </c>
      <c r="D8" s="1165">
        <f>C8/$H$1</f>
        <v>1.8804364953192421E-2</v>
      </c>
      <c r="E8" s="1166">
        <f t="shared" ref="E8:E23" si="1">D8+E7</f>
        <v>1.8804364953192421E-2</v>
      </c>
    </row>
    <row r="9" spans="1:8" ht="17.25" customHeight="1">
      <c r="A9" s="1164">
        <v>8</v>
      </c>
      <c r="B9" s="1172">
        <v>46035</v>
      </c>
      <c r="C9" s="1227">
        <v>542607.01</v>
      </c>
      <c r="D9" s="1165">
        <f t="shared" si="0"/>
        <v>9.4688628445734474E-3</v>
      </c>
      <c r="E9" s="1166">
        <f t="shared" si="1"/>
        <v>2.8273227797765869E-2</v>
      </c>
    </row>
    <row r="10" spans="1:8" ht="17.25" customHeight="1">
      <c r="A10" s="1164">
        <v>9</v>
      </c>
      <c r="B10" s="1172">
        <v>46042</v>
      </c>
      <c r="C10" s="1227">
        <v>582575.96</v>
      </c>
      <c r="D10" s="1165">
        <f t="shared" si="0"/>
        <v>1.0166348314935529E-2</v>
      </c>
      <c r="E10" s="1166">
        <f t="shared" si="1"/>
        <v>3.84395761127014E-2</v>
      </c>
    </row>
    <row r="11" spans="1:8" ht="17.25" customHeight="1">
      <c r="A11" s="1164">
        <v>10</v>
      </c>
      <c r="B11" s="1172">
        <v>46049</v>
      </c>
      <c r="C11" s="1227">
        <v>637735.66</v>
      </c>
      <c r="D11" s="1165">
        <f t="shared" si="0"/>
        <v>1.1128922745825795E-2</v>
      </c>
      <c r="E11" s="1166">
        <f t="shared" si="1"/>
        <v>4.9568498858527196E-2</v>
      </c>
    </row>
    <row r="12" spans="1:8" ht="17.25" customHeight="1">
      <c r="A12" s="1164">
        <v>11</v>
      </c>
      <c r="B12" s="1172">
        <v>46055</v>
      </c>
      <c r="C12" s="1227">
        <v>645396.06999999995</v>
      </c>
      <c r="D12" s="1165">
        <f t="shared" si="0"/>
        <v>1.1262602131249138E-2</v>
      </c>
      <c r="E12" s="1166">
        <f t="shared" si="1"/>
        <v>6.0831100989776336E-2</v>
      </c>
    </row>
    <row r="13" spans="1:8" ht="17.25" customHeight="1">
      <c r="A13" s="1164">
        <v>12</v>
      </c>
      <c r="B13" s="1172">
        <v>46063</v>
      </c>
      <c r="C13" s="1227">
        <v>1281198.6399999999</v>
      </c>
      <c r="D13" s="1165">
        <f t="shared" si="0"/>
        <v>2.2357791136561302E-2</v>
      </c>
      <c r="E13" s="1166">
        <f>D13+E12</f>
        <v>8.3188892126337635E-2</v>
      </c>
    </row>
    <row r="14" spans="1:8" ht="17.25" customHeight="1">
      <c r="A14" s="1164">
        <v>13</v>
      </c>
      <c r="B14" s="1172">
        <v>46070</v>
      </c>
      <c r="C14" s="1227">
        <v>2381311.44</v>
      </c>
      <c r="D14" s="1165">
        <f t="shared" si="0"/>
        <v>4.1555510710364195E-2</v>
      </c>
      <c r="E14" s="1166">
        <f t="shared" si="1"/>
        <v>0.12474440283670182</v>
      </c>
    </row>
    <row r="15" spans="1:8" ht="17.25" customHeight="1">
      <c r="A15" s="1164">
        <v>14</v>
      </c>
      <c r="B15" s="1172">
        <v>46077</v>
      </c>
      <c r="C15" s="1227">
        <v>1191399.1200000001</v>
      </c>
      <c r="D15" s="1165">
        <f t="shared" si="0"/>
        <v>2.0790728192813988E-2</v>
      </c>
      <c r="E15" s="1166">
        <f t="shared" si="1"/>
        <v>0.14553513102951582</v>
      </c>
    </row>
    <row r="16" spans="1:8" ht="17.25" customHeight="1">
      <c r="A16" s="1164">
        <v>15</v>
      </c>
      <c r="B16" s="1172">
        <v>46084</v>
      </c>
      <c r="C16" s="1227">
        <v>867347.91</v>
      </c>
      <c r="D16" s="1165">
        <f t="shared" si="0"/>
        <v>1.5135813299421683E-2</v>
      </c>
      <c r="E16" s="1166">
        <f t="shared" si="1"/>
        <v>0.1606709443289375</v>
      </c>
    </row>
    <row r="17" spans="1:9" ht="17.25" customHeight="1">
      <c r="A17" s="1164">
        <v>16</v>
      </c>
      <c r="B17" s="1172">
        <v>46091</v>
      </c>
      <c r="C17" s="1227">
        <v>999995.21</v>
      </c>
      <c r="D17" s="1165">
        <f t="shared" si="0"/>
        <v>1.7450599262844799E-2</v>
      </c>
      <c r="E17" s="1166">
        <f t="shared" si="1"/>
        <v>0.17812154359178228</v>
      </c>
    </row>
    <row r="18" spans="1:9" ht="17.25" customHeight="1">
      <c r="A18" s="1164">
        <v>17</v>
      </c>
      <c r="B18" s="1172">
        <v>46098</v>
      </c>
      <c r="C18" s="1227">
        <v>1218608.0900000001</v>
      </c>
      <c r="D18" s="1165">
        <f t="shared" si="0"/>
        <v>2.1265543299003115E-2</v>
      </c>
      <c r="E18" s="1166">
        <f t="shared" si="1"/>
        <v>0.19938708689078541</v>
      </c>
    </row>
    <row r="19" spans="1:9" ht="17.25" customHeight="1">
      <c r="A19" s="1164">
        <v>18</v>
      </c>
      <c r="B19" s="1172">
        <v>46105</v>
      </c>
      <c r="C19" s="1227">
        <v>128373.78</v>
      </c>
      <c r="D19" s="1165">
        <f t="shared" si="0"/>
        <v>2.2402101212430814E-3</v>
      </c>
      <c r="E19" s="1166">
        <f t="shared" si="1"/>
        <v>0.2016272970120285</v>
      </c>
    </row>
    <row r="20" spans="1:9" ht="17.25" customHeight="1">
      <c r="A20" s="1164">
        <v>19</v>
      </c>
      <c r="B20" s="1172">
        <v>46112</v>
      </c>
      <c r="C20" s="1227">
        <v>1158103.8799999999</v>
      </c>
      <c r="D20" s="1165">
        <f t="shared" si="0"/>
        <v>2.0209703519105556E-2</v>
      </c>
      <c r="E20" s="1166">
        <f t="shared" si="1"/>
        <v>0.22183700053113406</v>
      </c>
    </row>
    <row r="21" spans="1:9" ht="17.25" customHeight="1">
      <c r="A21" s="1164">
        <v>20</v>
      </c>
      <c r="B21" s="1172">
        <v>46119</v>
      </c>
      <c r="C21" s="1227">
        <v>1072610.42</v>
      </c>
      <c r="D21" s="1165">
        <f t="shared" si="0"/>
        <v>1.8717784262758268E-2</v>
      </c>
      <c r="E21" s="1166">
        <f t="shared" si="1"/>
        <v>0.24055478479389233</v>
      </c>
    </row>
    <row r="22" spans="1:9" ht="17.25" customHeight="1">
      <c r="A22" s="1164">
        <v>21</v>
      </c>
      <c r="B22" s="1172">
        <v>46126</v>
      </c>
      <c r="C22" s="1227">
        <v>3397269.9</v>
      </c>
      <c r="D22" s="1165">
        <f t="shared" si="0"/>
        <v>5.9284679586240042E-2</v>
      </c>
      <c r="E22" s="1166">
        <f>D22+E21</f>
        <v>0.29983946438013237</v>
      </c>
      <c r="G22" s="470"/>
    </row>
    <row r="23" spans="1:9" ht="17.25" customHeight="1">
      <c r="A23" s="1164">
        <v>22</v>
      </c>
      <c r="B23" s="1172">
        <v>46133</v>
      </c>
      <c r="C23" s="1227">
        <v>1269845.32</v>
      </c>
      <c r="D23" s="1165">
        <f t="shared" si="0"/>
        <v>2.2159667949928401E-2</v>
      </c>
      <c r="E23" s="1166">
        <f t="shared" si="1"/>
        <v>0.32199913233006078</v>
      </c>
    </row>
    <row r="24" spans="1:9" ht="17.25" customHeight="1">
      <c r="A24" s="1164">
        <v>23</v>
      </c>
      <c r="B24" s="1172">
        <v>46140</v>
      </c>
      <c r="C24" s="1227">
        <v>1428679.41</v>
      </c>
      <c r="D24" s="1165">
        <f t="shared" si="0"/>
        <v>2.4931431280543377E-2</v>
      </c>
      <c r="E24" s="1166">
        <f t="shared" ref="E24:E29" si="2">D24+E23</f>
        <v>0.34693056361060415</v>
      </c>
      <c r="I24" s="470"/>
    </row>
    <row r="25" spans="1:9" ht="17.25" customHeight="1">
      <c r="A25" s="1164">
        <v>24</v>
      </c>
      <c r="B25" s="1172">
        <v>46147</v>
      </c>
      <c r="C25" s="1227">
        <v>1322147.52</v>
      </c>
      <c r="D25" s="1165">
        <f t="shared" ref="D25" si="3">C25/$H$1</f>
        <v>2.3072377054570173E-2</v>
      </c>
      <c r="E25" s="1166">
        <f t="shared" si="2"/>
        <v>0.37000294066517431</v>
      </c>
    </row>
    <row r="26" spans="1:9" ht="17.25" customHeight="1">
      <c r="A26" s="1164">
        <v>25</v>
      </c>
      <c r="B26" s="1172">
        <f t="shared" ref="B26:B47" si="4">B25+7</f>
        <v>46154</v>
      </c>
      <c r="C26" s="1229">
        <v>980131.3330329262</v>
      </c>
      <c r="D26" s="1165">
        <f t="shared" ref="D26:D31" si="5">C26/$H$1</f>
        <v>1.7103961045688881E-2</v>
      </c>
      <c r="E26" s="1166">
        <f t="shared" si="2"/>
        <v>0.3871069017108632</v>
      </c>
    </row>
    <row r="27" spans="1:9" ht="17.25" customHeight="1">
      <c r="A27" s="1164">
        <v>26</v>
      </c>
      <c r="B27" s="1172">
        <f t="shared" si="4"/>
        <v>46161</v>
      </c>
      <c r="C27" s="1229">
        <v>1205942.3387644039</v>
      </c>
      <c r="D27" s="1165">
        <f t="shared" si="5"/>
        <v>2.1044517291113268E-2</v>
      </c>
      <c r="E27" s="1166">
        <f t="shared" si="2"/>
        <v>0.40815141900197649</v>
      </c>
      <c r="I27" s="470"/>
    </row>
    <row r="28" spans="1:9" ht="17.25" customHeight="1">
      <c r="A28" s="1164">
        <v>27</v>
      </c>
      <c r="B28" s="1172">
        <f t="shared" si="4"/>
        <v>46168</v>
      </c>
      <c r="C28" s="1229">
        <v>1449798.1749251473</v>
      </c>
      <c r="D28" s="1165">
        <f t="shared" si="5"/>
        <v>2.5299968149469949E-2</v>
      </c>
      <c r="E28" s="1166">
        <f t="shared" si="2"/>
        <v>0.43345138715144643</v>
      </c>
      <c r="I28" s="470"/>
    </row>
    <row r="29" spans="1:9" ht="17.25" customHeight="1">
      <c r="A29" s="1164">
        <v>28</v>
      </c>
      <c r="B29" s="1172">
        <f t="shared" si="4"/>
        <v>46175</v>
      </c>
      <c r="C29" s="1229">
        <v>738582.78345464065</v>
      </c>
      <c r="D29" s="1165">
        <f t="shared" si="5"/>
        <v>1.288877391373046E-2</v>
      </c>
      <c r="E29" s="1166">
        <f t="shared" si="2"/>
        <v>0.44634016106517688</v>
      </c>
      <c r="I29" s="470"/>
    </row>
    <row r="30" spans="1:9" ht="17.25" customHeight="1">
      <c r="A30" s="1164">
        <v>29</v>
      </c>
      <c r="B30" s="1172">
        <f t="shared" si="4"/>
        <v>46182</v>
      </c>
      <c r="C30" s="1229">
        <v>1189111.97</v>
      </c>
      <c r="D30" s="1165">
        <f t="shared" si="5"/>
        <v>2.0750815863529913E-2</v>
      </c>
      <c r="E30" s="1166">
        <f t="shared" ref="E30" si="6">D30+E29</f>
        <v>0.46709097692870677</v>
      </c>
      <c r="I30" s="470"/>
    </row>
    <row r="31" spans="1:9" ht="17.25" customHeight="1">
      <c r="A31" s="1164">
        <v>30</v>
      </c>
      <c r="B31" s="1172">
        <f t="shared" si="4"/>
        <v>46189</v>
      </c>
      <c r="C31" s="1229">
        <v>1772610.8644754984</v>
      </c>
      <c r="D31" s="1165">
        <f t="shared" si="5"/>
        <v>3.0933270015290192E-2</v>
      </c>
      <c r="E31" s="1166">
        <f t="shared" ref="E31" si="7">D31+E30</f>
        <v>0.49802424694399694</v>
      </c>
      <c r="I31" s="470"/>
    </row>
    <row r="32" spans="1:9" ht="17.25" customHeight="1">
      <c r="A32" s="1164">
        <v>31</v>
      </c>
      <c r="B32" s="1172">
        <f t="shared" si="4"/>
        <v>46196</v>
      </c>
      <c r="C32" s="1229">
        <v>1439350.6175219486</v>
      </c>
      <c r="D32" s="1165">
        <f t="shared" ref="D32" si="8">C32/$H$1</f>
        <v>2.5117651138652681E-2</v>
      </c>
      <c r="E32" s="1166">
        <f t="shared" ref="E32" si="9">D32+E31</f>
        <v>0.52314189808264966</v>
      </c>
      <c r="I32" s="470"/>
    </row>
    <row r="33" spans="1:9" ht="17.25" customHeight="1">
      <c r="A33" s="1164">
        <v>32</v>
      </c>
      <c r="B33" s="1172">
        <f t="shared" si="4"/>
        <v>46203</v>
      </c>
      <c r="C33" s="1229">
        <v>1082355.0623949703</v>
      </c>
      <c r="D33" s="1165">
        <f t="shared" ref="D33" si="10">C33/$H$1</f>
        <v>1.8887834926695306E-2</v>
      </c>
      <c r="E33" s="1166">
        <f t="shared" ref="E33" si="11">D33+E32</f>
        <v>0.54202973300934498</v>
      </c>
      <c r="I33" s="470"/>
    </row>
    <row r="34" spans="1:9" ht="17.25" customHeight="1">
      <c r="A34" s="1164">
        <v>33</v>
      </c>
      <c r="B34" s="1172">
        <f t="shared" si="4"/>
        <v>46210</v>
      </c>
      <c r="C34" s="1229">
        <v>1805213.4072346285</v>
      </c>
      <c r="D34" s="1165">
        <f t="shared" ref="D34" si="12">C34/$H$1</f>
        <v>3.1502206649136007E-2</v>
      </c>
      <c r="E34" s="1166">
        <f t="shared" ref="E34" si="13">D34+E33</f>
        <v>0.57353193965848104</v>
      </c>
      <c r="I34" s="470"/>
    </row>
    <row r="35" spans="1:9" ht="17.25" customHeight="1">
      <c r="A35" s="1164">
        <v>34</v>
      </c>
      <c r="B35" s="1172">
        <f t="shared" si="4"/>
        <v>46217</v>
      </c>
      <c r="C35" s="1229">
        <v>1180368.6464571089</v>
      </c>
      <c r="D35" s="1165">
        <f t="shared" ref="D35" si="14">C35/$H$1</f>
        <v>2.0598238897313857E-2</v>
      </c>
      <c r="E35" s="1166">
        <f t="shared" ref="E35" si="15">D35+E34</f>
        <v>0.59413017855579486</v>
      </c>
      <c r="I35" s="470"/>
    </row>
    <row r="36" spans="1:9" ht="17.25" customHeight="1">
      <c r="A36" s="1164">
        <v>35</v>
      </c>
      <c r="B36" s="1172">
        <f t="shared" si="4"/>
        <v>46224</v>
      </c>
      <c r="C36" s="1229">
        <v>2095216.2290405668</v>
      </c>
      <c r="D36" s="1165">
        <f t="shared" ref="D36" si="16">C36/$H$1</f>
        <v>3.6562953918545048E-2</v>
      </c>
      <c r="E36" s="1166">
        <f t="shared" ref="E36" si="17">D36+E35</f>
        <v>0.63069313247433989</v>
      </c>
      <c r="I36" s="470"/>
    </row>
    <row r="37" spans="1:9" ht="17.25" customHeight="1">
      <c r="A37" s="1164">
        <v>36</v>
      </c>
      <c r="B37" s="1172">
        <f t="shared" si="4"/>
        <v>46231</v>
      </c>
      <c r="C37" s="1229">
        <v>1687000.7476320073</v>
      </c>
      <c r="D37" s="1165">
        <f t="shared" ref="D37:D42" si="18">C37/$H$1</f>
        <v>2.9439315017364666E-2</v>
      </c>
      <c r="E37" s="1166">
        <f t="shared" ref="E37:E42" si="19">D37+E36</f>
        <v>0.66013244749170452</v>
      </c>
      <c r="I37" s="470"/>
    </row>
    <row r="38" spans="1:9" ht="17.25" customHeight="1">
      <c r="A38" s="1164">
        <v>37</v>
      </c>
      <c r="B38" s="1172">
        <f t="shared" si="4"/>
        <v>46238</v>
      </c>
      <c r="C38" s="1229">
        <v>973413.1295177018</v>
      </c>
      <c r="D38" s="1165">
        <f t="shared" si="18"/>
        <v>1.6986723806812092E-2</v>
      </c>
      <c r="E38" s="1166">
        <f t="shared" si="19"/>
        <v>0.67711917129851662</v>
      </c>
      <c r="I38" s="470"/>
    </row>
    <row r="39" spans="1:9" ht="17.25" customHeight="1">
      <c r="A39" s="1164">
        <v>38</v>
      </c>
      <c r="B39" s="1172">
        <f t="shared" si="4"/>
        <v>46245</v>
      </c>
      <c r="C39" s="1229">
        <v>1961518.0631428214</v>
      </c>
      <c r="D39" s="1165">
        <f t="shared" si="18"/>
        <v>3.4229829627620799E-2</v>
      </c>
      <c r="E39" s="1166">
        <f t="shared" si="19"/>
        <v>0.7113490009261374</v>
      </c>
      <c r="I39" s="470"/>
    </row>
    <row r="40" spans="1:9" ht="17.25" customHeight="1">
      <c r="A40" s="1164">
        <v>39</v>
      </c>
      <c r="B40" s="1172">
        <f t="shared" si="4"/>
        <v>46252</v>
      </c>
      <c r="C40" s="1229">
        <v>1066995.5963905891</v>
      </c>
      <c r="D40" s="1165">
        <f t="shared" si="18"/>
        <v>1.8619801756682677E-2</v>
      </c>
      <c r="E40" s="1166">
        <f t="shared" si="19"/>
        <v>0.72996880268282005</v>
      </c>
      <c r="I40" s="470"/>
    </row>
    <row r="41" spans="1:9" ht="17.25" customHeight="1">
      <c r="A41" s="1164">
        <v>40</v>
      </c>
      <c r="B41" s="1172">
        <f t="shared" si="4"/>
        <v>46259</v>
      </c>
      <c r="C41" s="1229">
        <v>822139.36781290476</v>
      </c>
      <c r="D41" s="1165">
        <f t="shared" si="18"/>
        <v>1.4346893367530797E-2</v>
      </c>
      <c r="E41" s="1166">
        <f t="shared" si="19"/>
        <v>0.74431569605035086</v>
      </c>
      <c r="I41" s="470"/>
    </row>
    <row r="42" spans="1:9" ht="17.25" customHeight="1">
      <c r="A42" s="1164">
        <v>41</v>
      </c>
      <c r="B42" s="1172">
        <f t="shared" si="4"/>
        <v>46266</v>
      </c>
      <c r="C42" s="1230">
        <v>962674.7</v>
      </c>
      <c r="D42" s="1165">
        <f t="shared" si="18"/>
        <v>1.6799330878974249E-2</v>
      </c>
      <c r="E42" s="1166">
        <f t="shared" si="19"/>
        <v>0.76111502692932509</v>
      </c>
      <c r="I42" s="470"/>
    </row>
    <row r="43" spans="1:9" ht="17.25" customHeight="1">
      <c r="A43" s="1164">
        <v>42</v>
      </c>
      <c r="B43" s="1172">
        <f t="shared" si="4"/>
        <v>46273</v>
      </c>
      <c r="C43" s="1230">
        <v>1216267.56542763</v>
      </c>
      <c r="D43" s="1165">
        <f t="shared" ref="D43" si="20">C43/$H$1</f>
        <v>2.122469954698427E-2</v>
      </c>
      <c r="E43" s="1166">
        <f t="shared" ref="E43" si="21">D43+E42</f>
        <v>0.78233972647630934</v>
      </c>
      <c r="I43" s="470"/>
    </row>
    <row r="44" spans="1:9" ht="17.25" customHeight="1">
      <c r="A44" s="1164">
        <v>43</v>
      </c>
      <c r="B44" s="1172">
        <f t="shared" si="4"/>
        <v>46280</v>
      </c>
      <c r="C44" s="1230">
        <v>1216267.56542763</v>
      </c>
      <c r="D44" s="1165">
        <f t="shared" ref="D44" si="22">C44/$H$1</f>
        <v>2.122469954698427E-2</v>
      </c>
      <c r="E44" s="1166">
        <f t="shared" ref="E44" si="23">D44+E43</f>
        <v>0.80356442602329359</v>
      </c>
      <c r="I44" s="470"/>
    </row>
    <row r="45" spans="1:9" ht="17.25" customHeight="1">
      <c r="A45" s="1164">
        <v>44</v>
      </c>
      <c r="B45" s="1172">
        <f t="shared" si="4"/>
        <v>46287</v>
      </c>
      <c r="C45" s="1230">
        <v>2881088.39556175</v>
      </c>
      <c r="D45" s="1165">
        <f t="shared" ref="D45" si="24">C45/$H$1</f>
        <v>5.0276959858418305E-2</v>
      </c>
      <c r="E45" s="1166">
        <f t="shared" ref="E45" si="25">D45+E44</f>
        <v>0.85384138588171188</v>
      </c>
      <c r="I45" s="470"/>
    </row>
    <row r="46" spans="1:9" ht="17.25" customHeight="1">
      <c r="A46" s="1164">
        <v>45</v>
      </c>
      <c r="B46" s="1172">
        <f t="shared" si="4"/>
        <v>46294</v>
      </c>
      <c r="C46" s="1230">
        <v>1575165.27</v>
      </c>
      <c r="D46" s="1165">
        <f t="shared" ref="D46" si="26">C46/$H$1</f>
        <v>2.7487709565649551E-2</v>
      </c>
      <c r="E46" s="1166">
        <f t="shared" ref="E46" si="27">D46+E45</f>
        <v>0.88132909544736138</v>
      </c>
      <c r="I46" s="470"/>
    </row>
    <row r="47" spans="1:9" ht="17.25" customHeight="1">
      <c r="A47" s="1164">
        <v>46</v>
      </c>
      <c r="B47" s="1172">
        <f t="shared" si="4"/>
        <v>46301</v>
      </c>
      <c r="C47" s="1230">
        <v>1624302.7775093601</v>
      </c>
      <c r="D47" s="1165">
        <f t="shared" ref="D47" si="28">C47/$H$1</f>
        <v>2.8345192625314278E-2</v>
      </c>
      <c r="E47" s="1166">
        <f t="shared" ref="E47" si="29">D47+E46</f>
        <v>0.9096742880726757</v>
      </c>
      <c r="I47" s="470"/>
    </row>
    <row r="48" spans="1:9" ht="17.25" customHeight="1">
      <c r="A48" s="1167"/>
      <c r="B48" s="1168" t="s">
        <v>88</v>
      </c>
      <c r="C48" s="1169">
        <f>SUM(C6:C47)</f>
        <v>52128291.815724231</v>
      </c>
      <c r="D48" s="1170"/>
      <c r="E48" s="1171"/>
    </row>
    <row r="49" spans="1:1">
      <c r="A49" s="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tabColor theme="7" tint="0.79998168889431442"/>
  </sheetPr>
  <dimension ref="A1:W63"/>
  <sheetViews>
    <sheetView zoomScale="70" zoomScaleNormal="70" zoomScaleSheetLayoutView="90" workbookViewId="0">
      <selection activeCell="A32" sqref="A32:B32"/>
    </sheetView>
  </sheetViews>
  <sheetFormatPr defaultRowHeight="15"/>
  <cols>
    <col min="1" max="1" width="23" customWidth="1"/>
    <col min="2" max="2" width="12.7109375" customWidth="1"/>
    <col min="3" max="3" width="17.5703125" bestFit="1" customWidth="1"/>
    <col min="4" max="4" width="12.7109375" customWidth="1"/>
    <col min="5" max="5" width="14.7109375" customWidth="1"/>
    <col min="6" max="6" width="15.42578125" customWidth="1"/>
    <col min="7" max="7" width="19.7109375" bestFit="1" customWidth="1"/>
    <col min="8" max="8" width="14.85546875" customWidth="1"/>
    <col min="9" max="9" width="15.42578125" customWidth="1"/>
    <col min="10" max="10" width="1.7109375" customWidth="1"/>
    <col min="11" max="11" width="13.28515625" customWidth="1"/>
    <col min="12" max="12" width="12.7109375" customWidth="1"/>
    <col min="13" max="13" width="19" bestFit="1" customWidth="1"/>
    <col min="14" max="14" width="12.7109375" customWidth="1"/>
    <col min="15" max="15" width="14.85546875" customWidth="1"/>
    <col min="16" max="16" width="12.7109375" customWidth="1"/>
    <col min="17" max="17" width="11.85546875" customWidth="1"/>
    <col min="18" max="18" width="8.140625" customWidth="1"/>
    <col min="19" max="19" width="13.85546875" customWidth="1"/>
    <col min="20" max="20" width="14" bestFit="1" customWidth="1"/>
    <col min="21" max="22" width="14.5703125" customWidth="1"/>
    <col min="23" max="23" width="18.42578125" bestFit="1" customWidth="1"/>
    <col min="24" max="24" width="17.28515625" bestFit="1" customWidth="1"/>
    <col min="25" max="25" width="20.140625" bestFit="1" customWidth="1"/>
    <col min="26" max="26" width="24.42578125" bestFit="1" customWidth="1"/>
    <col min="27" max="27" width="23.42578125" bestFit="1" customWidth="1"/>
  </cols>
  <sheetData>
    <row r="1" spans="1:23" ht="15.75">
      <c r="A1" s="1574" t="s">
        <v>276</v>
      </c>
      <c r="B1" s="1575" t="s">
        <v>1010</v>
      </c>
      <c r="C1" s="1576"/>
      <c r="D1" s="1576"/>
      <c r="E1" s="1576"/>
      <c r="F1" s="1576"/>
      <c r="G1" s="1576"/>
      <c r="H1" s="1576"/>
      <c r="I1" s="1576"/>
      <c r="J1" s="1576"/>
      <c r="K1" s="1576"/>
      <c r="L1" s="1576"/>
      <c r="M1" s="1576"/>
      <c r="N1" s="1576"/>
      <c r="O1" s="1576"/>
      <c r="P1" s="1577"/>
      <c r="S1" s="49" t="str">
        <f>'General Information'!$K$1</f>
        <v>Data Date</v>
      </c>
      <c r="T1" s="50">
        <f>'General Information'!L1</f>
        <v>46301</v>
      </c>
    </row>
    <row r="2" spans="1:23">
      <c r="A2" s="1574"/>
      <c r="B2" s="1578"/>
      <c r="C2" s="1579"/>
      <c r="D2" s="1579"/>
      <c r="E2" s="1579"/>
      <c r="F2" s="1579"/>
      <c r="G2" s="1579"/>
      <c r="H2" s="1579"/>
      <c r="I2" s="1579"/>
      <c r="J2" s="1579"/>
      <c r="K2" s="1579"/>
      <c r="L2" s="1579"/>
      <c r="M2" s="1579"/>
      <c r="N2" s="1579"/>
      <c r="O2" s="1579"/>
      <c r="P2" s="1580"/>
    </row>
    <row r="3" spans="1:23" ht="15.75" thickBot="1">
      <c r="A3" s="1574"/>
      <c r="B3" s="1578"/>
      <c r="C3" s="1579"/>
      <c r="D3" s="1579"/>
      <c r="E3" s="1579"/>
      <c r="F3" s="1579"/>
      <c r="G3" s="1579"/>
      <c r="H3" s="1579"/>
      <c r="I3" s="1579"/>
      <c r="J3" s="1579"/>
      <c r="K3" s="1579"/>
      <c r="L3" s="1579"/>
      <c r="M3" s="1579"/>
      <c r="N3" s="1579"/>
      <c r="O3" s="1579"/>
      <c r="P3" s="1580"/>
    </row>
    <row r="4" spans="1:23" ht="21.75" thickBot="1">
      <c r="A4" s="770" t="s">
        <v>67</v>
      </c>
      <c r="B4" s="771"/>
      <c r="C4" s="772"/>
      <c r="D4" s="772"/>
      <c r="E4" s="773"/>
      <c r="F4" s="773"/>
      <c r="G4" s="773"/>
      <c r="H4" s="773"/>
      <c r="I4" s="773"/>
      <c r="J4" s="95"/>
      <c r="K4" s="1588" t="s">
        <v>68</v>
      </c>
      <c r="L4" s="1589"/>
      <c r="M4" s="1589"/>
      <c r="N4" s="1589"/>
      <c r="O4" s="1589"/>
      <c r="P4" s="1590"/>
    </row>
    <row r="5" spans="1:23" ht="18.600000000000001" customHeight="1" thickBot="1">
      <c r="A5" s="1591" t="s">
        <v>70</v>
      </c>
      <c r="B5" s="1394"/>
      <c r="C5" s="1446" t="s">
        <v>71</v>
      </c>
      <c r="D5" s="1581" t="s">
        <v>72</v>
      </c>
      <c r="E5" s="1443" t="s">
        <v>73</v>
      </c>
      <c r="F5" s="1444"/>
      <c r="G5" s="277"/>
      <c r="H5" s="1593" t="s">
        <v>74</v>
      </c>
      <c r="I5" s="1594"/>
      <c r="K5" s="99" t="s">
        <v>75</v>
      </c>
      <c r="L5" s="1581" t="s">
        <v>72</v>
      </c>
      <c r="M5" s="1585" t="s">
        <v>76</v>
      </c>
      <c r="N5" s="1586"/>
      <c r="O5" s="1585" t="s">
        <v>77</v>
      </c>
      <c r="P5" s="1587"/>
    </row>
    <row r="6" spans="1:23" ht="16.5" thickBot="1">
      <c r="A6" s="1592"/>
      <c r="B6" s="1396"/>
      <c r="C6" s="1447"/>
      <c r="D6" s="1582"/>
      <c r="E6" s="100" t="s">
        <v>78</v>
      </c>
      <c r="F6" s="101" t="s">
        <v>79</v>
      </c>
      <c r="G6" s="774" t="s">
        <v>80</v>
      </c>
      <c r="H6" s="102" t="s">
        <v>78</v>
      </c>
      <c r="I6" s="102" t="s">
        <v>79</v>
      </c>
      <c r="K6" s="103" t="s">
        <v>86</v>
      </c>
      <c r="L6" s="1582"/>
      <c r="M6" s="100" t="s">
        <v>78</v>
      </c>
      <c r="N6" s="101" t="s">
        <v>79</v>
      </c>
      <c r="O6" s="102" t="s">
        <v>78</v>
      </c>
      <c r="P6" s="775" t="s">
        <v>79</v>
      </c>
    </row>
    <row r="7" spans="1:23" s="13" customFormat="1" ht="15.75" thickBot="1">
      <c r="A7" s="1583" t="s">
        <v>277</v>
      </c>
      <c r="B7" s="1584"/>
      <c r="C7" s="192">
        <f>SUBTOTAL(9,C8:C8)</f>
        <v>0</v>
      </c>
      <c r="D7" s="535">
        <f t="shared" ref="D7:D40" si="0">IF(ISBLANK(C7),"",C7/$C$41)</f>
        <v>0</v>
      </c>
      <c r="E7" s="192">
        <f>SUBTOTAL(9,E8:E8)</f>
        <v>0</v>
      </c>
      <c r="F7" s="192">
        <f>SUBTOTAL(9,F8:F8)</f>
        <v>0</v>
      </c>
      <c r="G7" s="192">
        <f>SUBTOTAL(9,G8:G8)</f>
        <v>0</v>
      </c>
      <c r="H7" s="192">
        <f>SUBTOTAL(9,H8:H8)</f>
        <v>0</v>
      </c>
      <c r="I7" s="192">
        <f>SUBTOTAL(9,I8:I8)</f>
        <v>0</v>
      </c>
      <c r="J7" s="776"/>
      <c r="K7" s="192">
        <f t="shared" ref="F7:K37" si="1">SUBTOTAL(9,K8:K8)</f>
        <v>8492</v>
      </c>
      <c r="L7" s="191">
        <f t="shared" ref="L7:L40" si="2">IF(ISBLANK(K7),"",K7/$K$41)</f>
        <v>2.0904465215432676E-2</v>
      </c>
      <c r="M7" s="192">
        <f>SUBTOTAL(9,M8:M8)</f>
        <v>0</v>
      </c>
      <c r="N7" s="192">
        <f>SUBTOTAL(9,N8:N8)</f>
        <v>0</v>
      </c>
      <c r="O7" s="192">
        <f>SUBTOTAL(9,O8:O8)</f>
        <v>8492</v>
      </c>
      <c r="P7" s="816">
        <f>SUBTOTAL(9,P8:P8)</f>
        <v>8492</v>
      </c>
    </row>
    <row r="8" spans="1:23" s="13" customFormat="1" ht="15.75" thickBot="1">
      <c r="A8" s="1572" t="s">
        <v>278</v>
      </c>
      <c r="B8" s="1573"/>
      <c r="C8" s="532">
        <v>0</v>
      </c>
      <c r="D8" s="536">
        <f t="shared" si="0"/>
        <v>0</v>
      </c>
      <c r="E8" s="685">
        <f>+'Progress (2)'!I4</f>
        <v>0</v>
      </c>
      <c r="F8" s="685">
        <f>+'Progress (2)'!J4</f>
        <v>0</v>
      </c>
      <c r="G8" s="685">
        <f>+'Progress (2)'!K4</f>
        <v>0</v>
      </c>
      <c r="H8" s="685">
        <f>+'Progress (2)'!L4</f>
        <v>0</v>
      </c>
      <c r="I8" s="685">
        <f>+'Progress (2)'!M4</f>
        <v>0</v>
      </c>
      <c r="J8" s="534"/>
      <c r="K8" s="686">
        <v>8492</v>
      </c>
      <c r="L8" s="533">
        <f t="shared" si="2"/>
        <v>2.0904465215432676E-2</v>
      </c>
      <c r="M8" s="685">
        <f>+'Progress (2)'!O4</f>
        <v>0</v>
      </c>
      <c r="N8" s="685">
        <f>+'Progress (2)'!P4</f>
        <v>0</v>
      </c>
      <c r="O8" s="685">
        <f>+'Progress (2)'!Q4</f>
        <v>8492</v>
      </c>
      <c r="P8" s="817">
        <f>+'Progress (2)'!R4</f>
        <v>8492</v>
      </c>
    </row>
    <row r="9" spans="1:23" s="13" customFormat="1" ht="15.75" thickBot="1">
      <c r="A9" s="1583" t="s">
        <v>279</v>
      </c>
      <c r="B9" s="1584"/>
      <c r="C9" s="192">
        <f>SUBTOTAL(9,C10:C10)</f>
        <v>1719130.43</v>
      </c>
      <c r="D9" s="535">
        <f t="shared" si="0"/>
        <v>2.9999999898786035E-2</v>
      </c>
      <c r="E9" s="192">
        <f>SUBTOTAL(9,E10:E10)</f>
        <v>0</v>
      </c>
      <c r="F9" s="192">
        <f t="shared" si="1"/>
        <v>0</v>
      </c>
      <c r="G9" s="192">
        <f>SUBTOTAL(9,G10:G10)</f>
        <v>1719130.43</v>
      </c>
      <c r="H9" s="192">
        <f t="shared" si="1"/>
        <v>1690947.96</v>
      </c>
      <c r="I9" s="192">
        <f t="shared" si="1"/>
        <v>1719130.43</v>
      </c>
      <c r="J9" s="776"/>
      <c r="K9" s="192">
        <f t="shared" si="1"/>
        <v>18263</v>
      </c>
      <c r="L9" s="191">
        <f t="shared" si="2"/>
        <v>4.4957400874875993E-2</v>
      </c>
      <c r="M9" s="192">
        <f t="shared" ref="M9" si="3">SUBTOTAL(9,M10:M10)</f>
        <v>300</v>
      </c>
      <c r="N9" s="192">
        <f t="shared" ref="N9" si="4">SUBTOTAL(9,N10:N10)</f>
        <v>0</v>
      </c>
      <c r="O9" s="192">
        <f t="shared" ref="O9" si="5">SUBTOTAL(9,O10:O10)</f>
        <v>18081</v>
      </c>
      <c r="P9" s="816">
        <f t="shared" ref="P9" si="6">SUBTOTAL(9,P10:P10)</f>
        <v>18270</v>
      </c>
      <c r="R9" s="687"/>
      <c r="S9" s="687"/>
      <c r="T9" s="687"/>
      <c r="U9" s="693"/>
      <c r="V9" s="688"/>
      <c r="W9" s="688"/>
    </row>
    <row r="10" spans="1:23" s="13" customFormat="1" ht="15.75" thickBot="1">
      <c r="A10" s="1572" t="s">
        <v>279</v>
      </c>
      <c r="B10" s="1573"/>
      <c r="C10" s="532">
        <v>1719130.43</v>
      </c>
      <c r="D10" s="536">
        <f t="shared" si="0"/>
        <v>2.9999999898786035E-2</v>
      </c>
      <c r="E10" s="685">
        <f>+'Progress (2)'!I5</f>
        <v>0</v>
      </c>
      <c r="F10" s="685">
        <f>+'Progress (2)'!J5</f>
        <v>0</v>
      </c>
      <c r="G10" s="685">
        <f>+'Progress (2)'!K5</f>
        <v>1719130.43</v>
      </c>
      <c r="H10" s="685">
        <f>+'Progress (2)'!L5</f>
        <v>1690947.96</v>
      </c>
      <c r="I10" s="685">
        <f>+'Progress (2)'!M5</f>
        <v>1719130.43</v>
      </c>
      <c r="J10" s="534"/>
      <c r="K10" s="686">
        <v>18263</v>
      </c>
      <c r="L10" s="533">
        <f t="shared" si="2"/>
        <v>4.4957400874875993E-2</v>
      </c>
      <c r="M10" s="685">
        <f>+'Progress (2)'!O5</f>
        <v>300</v>
      </c>
      <c r="N10" s="685">
        <f>+'Progress (2)'!P5</f>
        <v>0</v>
      </c>
      <c r="O10" s="685">
        <f>+'Progress (2)'!Q5</f>
        <v>18081</v>
      </c>
      <c r="P10" s="817">
        <f>+'Progress (2)'!R5</f>
        <v>18270</v>
      </c>
      <c r="R10" s="688"/>
      <c r="S10" s="688"/>
      <c r="T10" s="692"/>
      <c r="U10" s="688"/>
      <c r="V10" s="687"/>
      <c r="W10" s="688"/>
    </row>
    <row r="11" spans="1:23" s="13" customFormat="1" ht="15.75" thickBot="1">
      <c r="A11" s="1583" t="s">
        <v>280</v>
      </c>
      <c r="B11" s="1584"/>
      <c r="C11" s="192">
        <f>SUBTOTAL(9,C12:C12)</f>
        <v>11460869.58</v>
      </c>
      <c r="D11" s="535">
        <f t="shared" si="0"/>
        <v>0.20000000013960545</v>
      </c>
      <c r="E11" s="192">
        <f t="shared" ref="E11:I11" si="7">SUBTOTAL(9,E12:E12)</f>
        <v>153493.79000000097</v>
      </c>
      <c r="F11" s="192">
        <f t="shared" si="7"/>
        <v>537228.26999999955</v>
      </c>
      <c r="G11" s="192">
        <f>SUBTOTAL(9,G12:G12)</f>
        <v>10712587.359999999</v>
      </c>
      <c r="H11" s="192">
        <f t="shared" si="7"/>
        <v>9337538.8000000007</v>
      </c>
      <c r="I11" s="192">
        <f t="shared" si="7"/>
        <v>11460869.58</v>
      </c>
      <c r="J11" s="776"/>
      <c r="K11" s="192">
        <f t="shared" si="1"/>
        <v>82180</v>
      </c>
      <c r="L11" s="191">
        <f t="shared" si="2"/>
        <v>0.20229968810695445</v>
      </c>
      <c r="M11" s="192">
        <f t="shared" ref="M11" si="8">SUBTOTAL(9,M12:M12)</f>
        <v>1550</v>
      </c>
      <c r="N11" s="192">
        <f t="shared" ref="N11" si="9">SUBTOTAL(9,N12:N12)</f>
        <v>822</v>
      </c>
      <c r="O11" s="192">
        <f t="shared" ref="O11" si="10">SUBTOTAL(9,O12:O12)</f>
        <v>78465</v>
      </c>
      <c r="P11" s="816">
        <f t="shared" ref="P11" si="11">SUBTOTAL(9,P12:P12)</f>
        <v>83973</v>
      </c>
      <c r="R11" s="687"/>
      <c r="S11" s="687"/>
      <c r="T11" s="687"/>
      <c r="U11" s="688"/>
      <c r="V11" s="687"/>
      <c r="W11" s="688"/>
    </row>
    <row r="12" spans="1:23" s="13" customFormat="1" ht="15.75" thickBot="1">
      <c r="A12" s="1572" t="s">
        <v>280</v>
      </c>
      <c r="B12" s="1573"/>
      <c r="C12" s="532">
        <v>11460869.58</v>
      </c>
      <c r="D12" s="536">
        <f t="shared" si="0"/>
        <v>0.20000000013960545</v>
      </c>
      <c r="E12" s="685">
        <f>+'Progress (2)'!I6</f>
        <v>153493.79000000097</v>
      </c>
      <c r="F12" s="685">
        <f>+'Progress (2)'!J6</f>
        <v>537228.26999999955</v>
      </c>
      <c r="G12" s="685">
        <f>+'Progress (2)'!K6</f>
        <v>10712587.359999999</v>
      </c>
      <c r="H12" s="685">
        <f>+'Progress (2)'!L6</f>
        <v>9337538.8000000007</v>
      </c>
      <c r="I12" s="685">
        <f>+'Progress (2)'!M6</f>
        <v>11460869.58</v>
      </c>
      <c r="J12" s="534"/>
      <c r="K12" s="686">
        <v>82180</v>
      </c>
      <c r="L12" s="533">
        <f t="shared" si="2"/>
        <v>0.20229968810695445</v>
      </c>
      <c r="M12" s="685">
        <f>+'Progress (2)'!O6</f>
        <v>1550</v>
      </c>
      <c r="N12" s="685">
        <f>+'Progress (2)'!P6</f>
        <v>822</v>
      </c>
      <c r="O12" s="685">
        <f>+'Progress (2)'!Q6</f>
        <v>78465</v>
      </c>
      <c r="P12" s="817">
        <f>+'Progress (2)'!R6</f>
        <v>83973</v>
      </c>
      <c r="R12" s="688"/>
      <c r="S12" s="688"/>
      <c r="T12" s="692"/>
      <c r="U12" s="688"/>
      <c r="V12" s="687"/>
      <c r="W12" s="688"/>
    </row>
    <row r="13" spans="1:23" s="13" customFormat="1" ht="15.75" thickBot="1">
      <c r="A13" s="1583" t="s">
        <v>281</v>
      </c>
      <c r="B13" s="1584"/>
      <c r="C13" s="192">
        <f>SUBTOTAL(9,C14:C14)</f>
        <v>13221675.15</v>
      </c>
      <c r="D13" s="535">
        <f t="shared" si="0"/>
        <v>0.23072725968894742</v>
      </c>
      <c r="E13" s="192">
        <f t="shared" ref="E13:I13" si="12">SUBTOTAL(9,E14:E14)</f>
        <v>24913.629999999888</v>
      </c>
      <c r="F13" s="192">
        <f t="shared" si="12"/>
        <v>191195.98000000045</v>
      </c>
      <c r="G13" s="192">
        <f t="shared" si="12"/>
        <v>8086622.6900000004</v>
      </c>
      <c r="H13" s="192">
        <f t="shared" si="12"/>
        <v>7872669.8399999999</v>
      </c>
      <c r="I13" s="192">
        <f t="shared" si="12"/>
        <v>14215930.23</v>
      </c>
      <c r="J13" s="776"/>
      <c r="K13" s="192">
        <f t="shared" si="1"/>
        <v>53186</v>
      </c>
      <c r="L13" s="191">
        <f t="shared" si="2"/>
        <v>0.13092615249034412</v>
      </c>
      <c r="M13" s="192">
        <f t="shared" ref="M13" si="13">SUBTOTAL(9,M14:M14)</f>
        <v>330</v>
      </c>
      <c r="N13" s="192">
        <f t="shared" ref="N13" si="14">SUBTOTAL(9,N14:N14)</f>
        <v>229</v>
      </c>
      <c r="O13" s="192">
        <f t="shared" ref="O13" si="15">SUBTOTAL(9,O14:O14)</f>
        <v>39127</v>
      </c>
      <c r="P13" s="816">
        <f t="shared" ref="P13" si="16">SUBTOTAL(9,P14:P14)</f>
        <v>54644</v>
      </c>
      <c r="R13" s="687"/>
      <c r="S13" s="687"/>
      <c r="T13" s="687"/>
      <c r="U13" s="688"/>
      <c r="V13" s="687"/>
      <c r="W13" s="688"/>
    </row>
    <row r="14" spans="1:23" s="534" customFormat="1" ht="15.75" customHeight="1" thickBot="1">
      <c r="A14" s="1572" t="s">
        <v>281</v>
      </c>
      <c r="B14" s="1573"/>
      <c r="C14" s="532">
        <v>13221675.15</v>
      </c>
      <c r="D14" s="536">
        <f t="shared" si="0"/>
        <v>0.23072725968894742</v>
      </c>
      <c r="E14" s="685">
        <f>+'Progress (2)'!I7</f>
        <v>24913.629999999888</v>
      </c>
      <c r="F14" s="685">
        <f>+'Progress (2)'!J7</f>
        <v>191195.98000000045</v>
      </c>
      <c r="G14" s="685">
        <f>+'Progress (2)'!K7</f>
        <v>8086622.6900000004</v>
      </c>
      <c r="H14" s="685">
        <f>+'Progress (2)'!L7</f>
        <v>7872669.8399999999</v>
      </c>
      <c r="I14" s="685">
        <f>+'Progress (2)'!M7</f>
        <v>14215930.23</v>
      </c>
      <c r="K14" s="686">
        <v>53186</v>
      </c>
      <c r="L14" s="533">
        <f t="shared" si="2"/>
        <v>0.13092615249034412</v>
      </c>
      <c r="M14" s="685">
        <f>+'Progress (2)'!O7</f>
        <v>330</v>
      </c>
      <c r="N14" s="685">
        <f>+'Progress (2)'!P7</f>
        <v>229</v>
      </c>
      <c r="O14" s="685">
        <f>+'Progress (2)'!Q7</f>
        <v>39127</v>
      </c>
      <c r="P14" s="817">
        <f>+'Progress (2)'!R7</f>
        <v>54644</v>
      </c>
      <c r="R14" s="688"/>
      <c r="S14" s="688"/>
      <c r="T14" s="692"/>
      <c r="U14" s="688"/>
      <c r="V14" s="690"/>
      <c r="W14" s="688"/>
    </row>
    <row r="15" spans="1:23" s="13" customFormat="1" ht="15.75" thickBot="1">
      <c r="A15" s="1583" t="s">
        <v>824</v>
      </c>
      <c r="B15" s="1584"/>
      <c r="C15" s="192">
        <f>SUBTOTAL(9,C16:C16)</f>
        <v>3953631.64</v>
      </c>
      <c r="D15" s="535">
        <f t="shared" si="0"/>
        <v>6.8993571825633537E-2</v>
      </c>
      <c r="E15" s="192">
        <f t="shared" ref="E15:I15" si="17">SUBTOTAL(9,E16:E16)</f>
        <v>65874.25</v>
      </c>
      <c r="F15" s="192">
        <f t="shared" si="17"/>
        <v>96396.14000000013</v>
      </c>
      <c r="G15" s="192">
        <f t="shared" si="17"/>
        <v>2790664.86</v>
      </c>
      <c r="H15" s="192">
        <f t="shared" si="17"/>
        <v>1438571.31</v>
      </c>
      <c r="I15" s="192">
        <f t="shared" si="17"/>
        <v>4118689.95</v>
      </c>
      <c r="J15" s="776"/>
      <c r="K15" s="192">
        <f t="shared" si="1"/>
        <v>58660</v>
      </c>
      <c r="L15" s="191">
        <f t="shared" si="2"/>
        <v>0.14440131059082439</v>
      </c>
      <c r="M15" s="192">
        <f t="shared" ref="M15" si="18">SUBTOTAL(9,M16:M16)</f>
        <v>1087</v>
      </c>
      <c r="N15" s="192">
        <f t="shared" ref="N15" si="19">SUBTOTAL(9,N16:N16)</f>
        <v>2064</v>
      </c>
      <c r="O15" s="192">
        <f t="shared" ref="O15" si="20">SUBTOTAL(9,O16:O16)</f>
        <v>21536</v>
      </c>
      <c r="P15" s="816">
        <f t="shared" ref="P15" si="21">SUBTOTAL(9,P16:P16)</f>
        <v>48131</v>
      </c>
      <c r="R15" s="687"/>
      <c r="S15" s="690"/>
      <c r="T15" s="690"/>
      <c r="U15" s="688"/>
      <c r="V15" s="690"/>
      <c r="W15" s="688"/>
    </row>
    <row r="16" spans="1:23" s="13" customFormat="1" ht="15.75" thickBot="1">
      <c r="A16" s="1572" t="s">
        <v>824</v>
      </c>
      <c r="B16" s="1573"/>
      <c r="C16" s="532">
        <v>3953631.64</v>
      </c>
      <c r="D16" s="536">
        <f t="shared" si="0"/>
        <v>6.8993571825633537E-2</v>
      </c>
      <c r="E16" s="685">
        <f>+'Progress (2)'!I8</f>
        <v>65874.25</v>
      </c>
      <c r="F16" s="685">
        <f>+'Progress (2)'!J8</f>
        <v>96396.14000000013</v>
      </c>
      <c r="G16" s="685">
        <f>+'Progress (2)'!K8</f>
        <v>2790664.86</v>
      </c>
      <c r="H16" s="685">
        <f>+'Progress (2)'!L8</f>
        <v>1438571.31</v>
      </c>
      <c r="I16" s="685">
        <f>+'Progress (2)'!M8</f>
        <v>4118689.95</v>
      </c>
      <c r="J16" s="534"/>
      <c r="K16" s="686">
        <v>58660</v>
      </c>
      <c r="L16" s="533">
        <f t="shared" si="2"/>
        <v>0.14440131059082439</v>
      </c>
      <c r="M16" s="685">
        <f>+'Progress (2)'!O8</f>
        <v>1087</v>
      </c>
      <c r="N16" s="685">
        <f>+'Progress (2)'!P8</f>
        <v>2064</v>
      </c>
      <c r="O16" s="685">
        <f>+'Progress (2)'!Q8</f>
        <v>21536</v>
      </c>
      <c r="P16" s="817">
        <f>+'Progress (2)'!R8</f>
        <v>48131</v>
      </c>
      <c r="R16" s="688"/>
      <c r="S16" s="688"/>
      <c r="T16" s="692"/>
      <c r="U16" s="688"/>
      <c r="V16" s="694"/>
      <c r="W16" s="688"/>
    </row>
    <row r="17" spans="1:23" s="13" customFormat="1" ht="15.75" thickBot="1">
      <c r="A17" s="1598" t="s">
        <v>825</v>
      </c>
      <c r="B17" s="1599"/>
      <c r="C17" s="192">
        <f>SUBTOTAL(9,C18:C18)</f>
        <v>506619.53</v>
      </c>
      <c r="D17" s="535">
        <f t="shared" si="0"/>
        <v>8.8408567398362142E-3</v>
      </c>
      <c r="E17" s="192">
        <f t="shared" ref="E17:I35" si="22">SUBTOTAL(9,E18:E18)</f>
        <v>0</v>
      </c>
      <c r="F17" s="192">
        <f t="shared" si="22"/>
        <v>11184.070000000007</v>
      </c>
      <c r="G17" s="192">
        <f t="shared" si="22"/>
        <v>506619.53</v>
      </c>
      <c r="H17" s="192">
        <f t="shared" si="22"/>
        <v>505616.54</v>
      </c>
      <c r="I17" s="192">
        <f t="shared" si="22"/>
        <v>505616.54</v>
      </c>
      <c r="J17" s="776"/>
      <c r="K17" s="192">
        <f t="shared" si="1"/>
        <v>14710</v>
      </c>
      <c r="L17" s="191">
        <f t="shared" si="2"/>
        <v>3.6211102604688489E-2</v>
      </c>
      <c r="M17" s="192">
        <f t="shared" ref="M17:M35" si="23">SUBTOTAL(9,M18:M18)</f>
        <v>0</v>
      </c>
      <c r="N17" s="192">
        <f t="shared" ref="N17:N35" si="24">SUBTOTAL(9,N18:N18)</f>
        <v>474</v>
      </c>
      <c r="O17" s="192">
        <f t="shared" ref="O17:O35" si="25">SUBTOTAL(9,O18:O18)</f>
        <v>16105</v>
      </c>
      <c r="P17" s="816">
        <f t="shared" ref="P17:P35" si="26">SUBTOTAL(9,P18:P18)</f>
        <v>16105</v>
      </c>
      <c r="R17" s="687"/>
      <c r="S17" s="690"/>
      <c r="T17" s="690"/>
      <c r="U17" s="688"/>
      <c r="V17" s="690"/>
      <c r="W17" s="688"/>
    </row>
    <row r="18" spans="1:23" s="534" customFormat="1" ht="15.75" thickBot="1">
      <c r="A18" s="1600" t="s">
        <v>825</v>
      </c>
      <c r="B18" s="1601"/>
      <c r="C18" s="532">
        <v>506619.53</v>
      </c>
      <c r="D18" s="536">
        <f t="shared" si="0"/>
        <v>8.8408567398362142E-3</v>
      </c>
      <c r="E18" s="685">
        <f>+'Progress (2)'!I9</f>
        <v>0</v>
      </c>
      <c r="F18" s="685">
        <f>+'Progress (2)'!J9</f>
        <v>11184.070000000007</v>
      </c>
      <c r="G18" s="685">
        <f>+'Progress (2)'!K9</f>
        <v>506619.53</v>
      </c>
      <c r="H18" s="685">
        <f>+'Progress (2)'!L9</f>
        <v>505616.54</v>
      </c>
      <c r="I18" s="685">
        <f>+'Progress (2)'!M9</f>
        <v>505616.54</v>
      </c>
      <c r="K18" s="686">
        <v>14710</v>
      </c>
      <c r="L18" s="533">
        <f t="shared" si="2"/>
        <v>3.6211102604688489E-2</v>
      </c>
      <c r="M18" s="685">
        <f>+'Progress (2)'!O9</f>
        <v>0</v>
      </c>
      <c r="N18" s="685">
        <f>+'Progress (2)'!P9</f>
        <v>474</v>
      </c>
      <c r="O18" s="685">
        <f>+'Progress (2)'!Q9</f>
        <v>16105</v>
      </c>
      <c r="P18" s="817">
        <f>+'Progress (2)'!R9</f>
        <v>16105</v>
      </c>
      <c r="R18" s="688"/>
      <c r="S18" s="688"/>
      <c r="T18" s="692"/>
      <c r="U18" s="688"/>
      <c r="V18" s="690"/>
      <c r="W18" s="688"/>
    </row>
    <row r="19" spans="1:23" s="13" customFormat="1" ht="15.75" thickBot="1">
      <c r="A19" s="1598" t="s">
        <v>282</v>
      </c>
      <c r="B19" s="1599"/>
      <c r="C19" s="192">
        <f>SUBTOTAL(9,C20:C20)</f>
        <v>3336320.63</v>
      </c>
      <c r="D19" s="535">
        <f t="shared" si="0"/>
        <v>5.822107317495262E-2</v>
      </c>
      <c r="E19" s="192">
        <f t="shared" si="22"/>
        <v>59901.469999999739</v>
      </c>
      <c r="F19" s="192">
        <f t="shared" si="22"/>
        <v>7569.0200000000186</v>
      </c>
      <c r="G19" s="192">
        <f t="shared" si="22"/>
        <v>3336320.63</v>
      </c>
      <c r="H19" s="192">
        <f t="shared" si="22"/>
        <v>2179075.38</v>
      </c>
      <c r="I19" s="192">
        <f t="shared" si="22"/>
        <v>2558110.4500000002</v>
      </c>
      <c r="J19" s="776"/>
      <c r="K19" s="192">
        <f t="shared" si="1"/>
        <v>29100</v>
      </c>
      <c r="L19" s="191">
        <f t="shared" si="2"/>
        <v>7.1634472181946643E-2</v>
      </c>
      <c r="M19" s="192">
        <f t="shared" si="23"/>
        <v>270</v>
      </c>
      <c r="N19" s="192">
        <f t="shared" si="24"/>
        <v>90</v>
      </c>
      <c r="O19" s="192">
        <f t="shared" si="25"/>
        <v>26530</v>
      </c>
      <c r="P19" s="816">
        <f t="shared" si="26"/>
        <v>29900</v>
      </c>
      <c r="R19" s="687"/>
      <c r="S19" s="690"/>
      <c r="T19" s="690"/>
      <c r="U19" s="688"/>
      <c r="V19" s="690"/>
      <c r="W19" s="688"/>
    </row>
    <row r="20" spans="1:23" s="534" customFormat="1" ht="15.75" thickBot="1">
      <c r="A20" s="1572" t="s">
        <v>282</v>
      </c>
      <c r="B20" s="1573"/>
      <c r="C20" s="532">
        <v>3336320.63</v>
      </c>
      <c r="D20" s="536">
        <f t="shared" si="0"/>
        <v>5.822107317495262E-2</v>
      </c>
      <c r="E20" s="685">
        <f>+'Progress (2)'!I10</f>
        <v>59901.469999999739</v>
      </c>
      <c r="F20" s="685">
        <f>+'Progress (2)'!J10</f>
        <v>7569.0200000000186</v>
      </c>
      <c r="G20" s="685">
        <f>+'Progress (2)'!K10</f>
        <v>3336320.63</v>
      </c>
      <c r="H20" s="685">
        <f>+'Progress (2)'!L10</f>
        <v>2179075.38</v>
      </c>
      <c r="I20" s="685">
        <f>+'Progress (2)'!M10</f>
        <v>2558110.4500000002</v>
      </c>
      <c r="K20" s="686">
        <v>29100</v>
      </c>
      <c r="L20" s="533">
        <f t="shared" si="2"/>
        <v>7.1634472181946643E-2</v>
      </c>
      <c r="M20" s="685">
        <f>+'Progress (2)'!O10</f>
        <v>270</v>
      </c>
      <c r="N20" s="685">
        <f>+'Progress (2)'!P10</f>
        <v>90</v>
      </c>
      <c r="O20" s="685">
        <f>+'Progress (2)'!Q10</f>
        <v>26530</v>
      </c>
      <c r="P20" s="817">
        <f>+'Progress (2)'!R10</f>
        <v>29900</v>
      </c>
      <c r="R20" s="687"/>
      <c r="S20" s="690"/>
      <c r="T20" s="690"/>
      <c r="U20" s="688"/>
      <c r="V20" s="690"/>
      <c r="W20" s="688"/>
    </row>
    <row r="21" spans="1:23" s="13" customFormat="1" ht="15.75" thickBot="1">
      <c r="A21" s="1598" t="s">
        <v>826</v>
      </c>
      <c r="B21" s="1599"/>
      <c r="C21" s="192">
        <f>SUBTOTAL(9,C22:C22)</f>
        <v>7378530.3799999999</v>
      </c>
      <c r="D21" s="535">
        <f t="shared" si="0"/>
        <v>0.12876039350498245</v>
      </c>
      <c r="E21" s="192">
        <f t="shared" si="22"/>
        <v>0</v>
      </c>
      <c r="F21" s="192">
        <f t="shared" si="22"/>
        <v>30411.230000000447</v>
      </c>
      <c r="G21" s="192">
        <f t="shared" si="22"/>
        <v>7378530.3799999999</v>
      </c>
      <c r="H21" s="192">
        <f t="shared" si="22"/>
        <v>4337407.5199999996</v>
      </c>
      <c r="I21" s="192">
        <f t="shared" si="22"/>
        <v>6668935.04</v>
      </c>
      <c r="J21" s="776"/>
      <c r="K21" s="192">
        <f t="shared" si="1"/>
        <v>12640</v>
      </c>
      <c r="L21" s="191">
        <f t="shared" si="2"/>
        <v>3.1115454583498469E-2</v>
      </c>
      <c r="M21" s="192">
        <f t="shared" si="23"/>
        <v>0</v>
      </c>
      <c r="N21" s="192">
        <f t="shared" si="24"/>
        <v>43</v>
      </c>
      <c r="O21" s="192">
        <f t="shared" si="25"/>
        <v>10430</v>
      </c>
      <c r="P21" s="816">
        <f t="shared" si="26"/>
        <v>13641</v>
      </c>
      <c r="Q21" s="534"/>
      <c r="R21" s="687"/>
      <c r="S21" s="690"/>
      <c r="T21" s="690"/>
      <c r="U21" s="688"/>
      <c r="V21" s="690"/>
      <c r="W21" s="688"/>
    </row>
    <row r="22" spans="1:23" s="534" customFormat="1" ht="15.75" thickBot="1">
      <c r="A22" s="1572" t="s">
        <v>826</v>
      </c>
      <c r="B22" s="1573"/>
      <c r="C22" s="532">
        <v>7378530.3799999999</v>
      </c>
      <c r="D22" s="536">
        <f t="shared" si="0"/>
        <v>0.12876039350498245</v>
      </c>
      <c r="E22" s="685">
        <f>+'Progress (2)'!I11</f>
        <v>0</v>
      </c>
      <c r="F22" s="685">
        <f>+'Progress (2)'!J11</f>
        <v>30411.230000000447</v>
      </c>
      <c r="G22" s="685">
        <f>+'Progress (2)'!K11</f>
        <v>7378530.3799999999</v>
      </c>
      <c r="H22" s="685">
        <f>+'Progress (2)'!L11</f>
        <v>4337407.5199999996</v>
      </c>
      <c r="I22" s="685">
        <f>+'Progress (2)'!M11</f>
        <v>6668935.04</v>
      </c>
      <c r="K22" s="686">
        <v>12640</v>
      </c>
      <c r="L22" s="533">
        <f t="shared" si="2"/>
        <v>3.1115454583498469E-2</v>
      </c>
      <c r="M22" s="685">
        <f>+'Progress (2)'!O11</f>
        <v>0</v>
      </c>
      <c r="N22" s="685">
        <f>+'Progress (2)'!P11</f>
        <v>43</v>
      </c>
      <c r="O22" s="685">
        <f>+'Progress (2)'!Q11</f>
        <v>10430</v>
      </c>
      <c r="P22" s="817">
        <f>+'Progress (2)'!R11</f>
        <v>13641</v>
      </c>
      <c r="R22" s="687"/>
      <c r="S22" s="690"/>
      <c r="T22" s="690"/>
      <c r="U22" s="688"/>
      <c r="V22" s="690"/>
      <c r="W22" s="688"/>
    </row>
    <row r="23" spans="1:23" s="13" customFormat="1" ht="15.75" thickBot="1">
      <c r="A23" s="1598" t="s">
        <v>827</v>
      </c>
      <c r="B23" s="1599"/>
      <c r="C23" s="192">
        <f>SUBTOTAL(9,C24:C24)</f>
        <v>2156250.46</v>
      </c>
      <c r="D23" s="535">
        <f t="shared" si="0"/>
        <v>3.7628042906411321E-2</v>
      </c>
      <c r="E23" s="192">
        <f t="shared" si="22"/>
        <v>0</v>
      </c>
      <c r="F23" s="192">
        <f t="shared" si="22"/>
        <v>0</v>
      </c>
      <c r="G23" s="192">
        <f t="shared" si="22"/>
        <v>2156250.46</v>
      </c>
      <c r="H23" s="192">
        <f t="shared" si="22"/>
        <v>1505980.97</v>
      </c>
      <c r="I23" s="192">
        <f t="shared" si="22"/>
        <v>1505980.97</v>
      </c>
      <c r="J23" s="776"/>
      <c r="K23" s="192">
        <f t="shared" si="1"/>
        <v>24496</v>
      </c>
      <c r="L23" s="191">
        <f t="shared" si="2"/>
        <v>6.0300963249792602E-2</v>
      </c>
      <c r="M23" s="192">
        <f t="shared" si="23"/>
        <v>0</v>
      </c>
      <c r="N23" s="192">
        <f t="shared" si="24"/>
        <v>0</v>
      </c>
      <c r="O23" s="192">
        <f t="shared" si="25"/>
        <v>20616</v>
      </c>
      <c r="P23" s="816">
        <f t="shared" si="26"/>
        <v>20616</v>
      </c>
      <c r="R23" s="687"/>
      <c r="S23" s="690"/>
      <c r="T23" s="690"/>
      <c r="U23" s="688"/>
      <c r="V23" s="690"/>
      <c r="W23" s="688"/>
    </row>
    <row r="24" spans="1:23" s="534" customFormat="1" ht="15.75" thickBot="1">
      <c r="A24" s="1572" t="s">
        <v>827</v>
      </c>
      <c r="B24" s="1573"/>
      <c r="C24" s="532">
        <v>2156250.46</v>
      </c>
      <c r="D24" s="536">
        <f t="shared" si="0"/>
        <v>3.7628042906411321E-2</v>
      </c>
      <c r="E24" s="685">
        <f>+'Progress (2)'!I12</f>
        <v>0</v>
      </c>
      <c r="F24" s="685">
        <f>+'Progress (2)'!J12</f>
        <v>0</v>
      </c>
      <c r="G24" s="685">
        <f>+'Progress (2)'!K12</f>
        <v>2156250.46</v>
      </c>
      <c r="H24" s="685">
        <f>+'Progress (2)'!L12</f>
        <v>1505980.97</v>
      </c>
      <c r="I24" s="685">
        <f>+'Progress (2)'!M12</f>
        <v>1505980.97</v>
      </c>
      <c r="K24" s="686">
        <v>24496</v>
      </c>
      <c r="L24" s="533">
        <f t="shared" si="2"/>
        <v>6.0300963249792602E-2</v>
      </c>
      <c r="M24" s="685">
        <f>+'Progress (2)'!O12</f>
        <v>0</v>
      </c>
      <c r="N24" s="685">
        <f>+'Progress (2)'!P12</f>
        <v>0</v>
      </c>
      <c r="O24" s="685">
        <f>+'Progress (2)'!Q12</f>
        <v>20616</v>
      </c>
      <c r="P24" s="817">
        <f>+'Progress (2)'!R12</f>
        <v>20616</v>
      </c>
      <c r="R24" s="687"/>
      <c r="S24" s="690"/>
      <c r="T24" s="690"/>
      <c r="U24" s="688"/>
      <c r="V24" s="690"/>
      <c r="W24" s="688"/>
    </row>
    <row r="25" spans="1:23" s="13" customFormat="1" ht="15.75" thickBot="1">
      <c r="A25" s="1598" t="s">
        <v>828</v>
      </c>
      <c r="B25" s="1599"/>
      <c r="C25" s="192">
        <f>SUBTOTAL(9,C26:C26)</f>
        <v>1589264.42</v>
      </c>
      <c r="D25" s="535">
        <f t="shared" si="0"/>
        <v>2.7733749346257715E-2</v>
      </c>
      <c r="E25" s="192">
        <f t="shared" si="22"/>
        <v>80595.909999999916</v>
      </c>
      <c r="F25" s="192">
        <f t="shared" si="22"/>
        <v>0</v>
      </c>
      <c r="G25" s="192">
        <f>SUBTOTAL(9,G26:G26)</f>
        <v>1433580.44</v>
      </c>
      <c r="H25" s="192">
        <f t="shared" si="22"/>
        <v>1128041.17</v>
      </c>
      <c r="I25" s="192">
        <f t="shared" si="22"/>
        <v>1342832.01</v>
      </c>
      <c r="J25" s="776"/>
      <c r="K25" s="192">
        <f t="shared" si="1"/>
        <v>39495</v>
      </c>
      <c r="L25" s="191">
        <f t="shared" si="2"/>
        <v>9.7223487244879114E-2</v>
      </c>
      <c r="M25" s="192">
        <f t="shared" si="23"/>
        <v>767</v>
      </c>
      <c r="N25" s="192">
        <f t="shared" si="24"/>
        <v>0</v>
      </c>
      <c r="O25" s="192">
        <f t="shared" si="25"/>
        <v>31720</v>
      </c>
      <c r="P25" s="816">
        <f t="shared" si="26"/>
        <v>37150</v>
      </c>
      <c r="R25" s="687"/>
      <c r="S25" s="690"/>
      <c r="T25" s="690"/>
      <c r="U25" s="688"/>
      <c r="V25" s="690"/>
      <c r="W25" s="688"/>
    </row>
    <row r="26" spans="1:23" s="534" customFormat="1" ht="15.75" thickBot="1">
      <c r="A26" s="1572" t="s">
        <v>828</v>
      </c>
      <c r="B26" s="1573"/>
      <c r="C26" s="532">
        <v>1589264.42</v>
      </c>
      <c r="D26" s="536">
        <f t="shared" si="0"/>
        <v>2.7733749346257715E-2</v>
      </c>
      <c r="E26" s="685">
        <f>+'Progress (2)'!I13</f>
        <v>80595.909999999916</v>
      </c>
      <c r="F26" s="685">
        <f>+'Progress (2)'!J13</f>
        <v>0</v>
      </c>
      <c r="G26" s="685">
        <f>+'Progress (2)'!K13</f>
        <v>1433580.44</v>
      </c>
      <c r="H26" s="685">
        <f>+'Progress (2)'!L13</f>
        <v>1128041.17</v>
      </c>
      <c r="I26" s="685">
        <f>+'Progress (2)'!M13</f>
        <v>1342832.01</v>
      </c>
      <c r="K26" s="686">
        <v>39495</v>
      </c>
      <c r="L26" s="533">
        <f t="shared" si="2"/>
        <v>9.7223487244879114E-2</v>
      </c>
      <c r="M26" s="685">
        <f>+'Progress (2)'!O13</f>
        <v>767</v>
      </c>
      <c r="N26" s="685">
        <f>+'Progress (2)'!P13</f>
        <v>0</v>
      </c>
      <c r="O26" s="685">
        <f>+'Progress (2)'!Q13</f>
        <v>31720</v>
      </c>
      <c r="P26" s="817">
        <f>+'Progress (2)'!R13</f>
        <v>37150</v>
      </c>
      <c r="R26" s="687"/>
      <c r="S26" s="690"/>
      <c r="T26" s="690"/>
      <c r="U26" s="688"/>
      <c r="V26" s="690"/>
      <c r="W26" s="688"/>
    </row>
    <row r="27" spans="1:23" s="13" customFormat="1" ht="15.75" thickBot="1">
      <c r="A27" s="1598" t="s">
        <v>829</v>
      </c>
      <c r="B27" s="1599"/>
      <c r="C27" s="192">
        <f>SUBTOTAL(9,C28:C28)</f>
        <v>2200624.91</v>
      </c>
      <c r="D27" s="535">
        <f t="shared" si="0"/>
        <v>3.8402407359670807E-2</v>
      </c>
      <c r="E27" s="192">
        <f t="shared" si="22"/>
        <v>48437.469999999972</v>
      </c>
      <c r="F27" s="192">
        <f t="shared" si="22"/>
        <v>0</v>
      </c>
      <c r="G27" s="192">
        <f t="shared" si="22"/>
        <v>2140576.48</v>
      </c>
      <c r="H27" s="192">
        <f t="shared" si="22"/>
        <v>1765711.54</v>
      </c>
      <c r="I27" s="192">
        <f t="shared" si="22"/>
        <v>2005333.58</v>
      </c>
      <c r="J27" s="776"/>
      <c r="K27" s="192">
        <f t="shared" si="1"/>
        <v>31247</v>
      </c>
      <c r="L27" s="191">
        <f t="shared" si="2"/>
        <v>7.6919668462862079E-2</v>
      </c>
      <c r="M27" s="192">
        <f t="shared" si="23"/>
        <v>1445</v>
      </c>
      <c r="N27" s="192">
        <f t="shared" si="24"/>
        <v>0</v>
      </c>
      <c r="O27" s="192">
        <f t="shared" si="25"/>
        <v>21802</v>
      </c>
      <c r="P27" s="816">
        <f t="shared" si="26"/>
        <v>27107</v>
      </c>
      <c r="R27" s="687"/>
      <c r="S27" s="690"/>
      <c r="T27" s="690"/>
      <c r="U27" s="688"/>
      <c r="V27" s="690"/>
      <c r="W27" s="688"/>
    </row>
    <row r="28" spans="1:23" s="534" customFormat="1" ht="15.75" thickBot="1">
      <c r="A28" s="1572" t="s">
        <v>829</v>
      </c>
      <c r="B28" s="1573"/>
      <c r="C28" s="532">
        <v>2200624.91</v>
      </c>
      <c r="D28" s="536">
        <f t="shared" si="0"/>
        <v>3.8402407359670807E-2</v>
      </c>
      <c r="E28" s="685">
        <f>+'Progress (2)'!I14</f>
        <v>48437.469999999972</v>
      </c>
      <c r="F28" s="685">
        <f>+'Progress (2)'!J14</f>
        <v>0</v>
      </c>
      <c r="G28" s="685">
        <f>+'Progress (2)'!K14</f>
        <v>2140576.48</v>
      </c>
      <c r="H28" s="685">
        <f>+'Progress (2)'!L14</f>
        <v>1765711.54</v>
      </c>
      <c r="I28" s="685">
        <f>+'Progress (2)'!M14</f>
        <v>2005333.58</v>
      </c>
      <c r="K28" s="686">
        <v>31247</v>
      </c>
      <c r="L28" s="533">
        <f t="shared" si="2"/>
        <v>7.6919668462862079E-2</v>
      </c>
      <c r="M28" s="685">
        <f>+'Progress (2)'!O14</f>
        <v>1445</v>
      </c>
      <c r="N28" s="685">
        <f>+'Progress (2)'!P14</f>
        <v>0</v>
      </c>
      <c r="O28" s="685">
        <f>+'Progress (2)'!Q14</f>
        <v>21802</v>
      </c>
      <c r="P28" s="817">
        <f>+'Progress (2)'!R14</f>
        <v>27107</v>
      </c>
      <c r="R28" s="687"/>
      <c r="S28" s="690"/>
      <c r="T28" s="690"/>
      <c r="U28" s="688"/>
      <c r="V28" s="690"/>
      <c r="W28" s="688"/>
    </row>
    <row r="29" spans="1:23" s="13" customFormat="1" ht="15.75" thickBot="1">
      <c r="A29" s="1598" t="s">
        <v>830</v>
      </c>
      <c r="B29" s="1599"/>
      <c r="C29" s="192">
        <f>SUBTOTAL(9,C30:C30)</f>
        <v>3049343.42</v>
      </c>
      <c r="D29" s="535">
        <f t="shared" si="0"/>
        <v>5.3213124900222876E-2</v>
      </c>
      <c r="E29" s="192">
        <f t="shared" si="22"/>
        <v>860.11999999999989</v>
      </c>
      <c r="F29" s="192">
        <f t="shared" si="22"/>
        <v>221898.34999999998</v>
      </c>
      <c r="G29" s="192">
        <f t="shared" si="22"/>
        <v>0</v>
      </c>
      <c r="H29" s="192">
        <f t="shared" si="22"/>
        <v>4802.32</v>
      </c>
      <c r="I29" s="192">
        <f t="shared" si="22"/>
        <v>1217218.95</v>
      </c>
      <c r="J29" s="776"/>
      <c r="K29" s="192">
        <f t="shared" si="1"/>
        <v>15410</v>
      </c>
      <c r="L29" s="191">
        <f t="shared" si="2"/>
        <v>3.7934268602192359E-2</v>
      </c>
      <c r="M29" s="192">
        <f t="shared" si="23"/>
        <v>180</v>
      </c>
      <c r="N29" s="192">
        <f t="shared" si="24"/>
        <v>1261</v>
      </c>
      <c r="O29" s="192">
        <f t="shared" si="25"/>
        <v>810</v>
      </c>
      <c r="P29" s="816">
        <f t="shared" si="26"/>
        <v>11950</v>
      </c>
      <c r="R29" s="687"/>
      <c r="S29" s="690"/>
      <c r="T29" s="690"/>
      <c r="U29" s="688"/>
      <c r="V29" s="690"/>
      <c r="W29" s="688"/>
    </row>
    <row r="30" spans="1:23" s="534" customFormat="1" ht="15.75" thickBot="1">
      <c r="A30" s="1572" t="s">
        <v>830</v>
      </c>
      <c r="B30" s="1573"/>
      <c r="C30" s="532">
        <v>3049343.42</v>
      </c>
      <c r="D30" s="536">
        <f t="shared" si="0"/>
        <v>5.3213124900222876E-2</v>
      </c>
      <c r="E30" s="685">
        <f>+'Progress (2)'!I15</f>
        <v>860.11999999999989</v>
      </c>
      <c r="F30" s="685">
        <f>+'Progress (2)'!J15</f>
        <v>221898.34999999998</v>
      </c>
      <c r="G30" s="685">
        <f>+'Progress (2)'!K15</f>
        <v>0</v>
      </c>
      <c r="H30" s="685">
        <f>+'Progress (2)'!L15</f>
        <v>4802.32</v>
      </c>
      <c r="I30" s="685">
        <f>+'Progress (2)'!M15</f>
        <v>1217218.95</v>
      </c>
      <c r="K30" s="686">
        <v>15410</v>
      </c>
      <c r="L30" s="533">
        <f t="shared" si="2"/>
        <v>3.7934268602192359E-2</v>
      </c>
      <c r="M30" s="685">
        <f>+'Progress (2)'!O15</f>
        <v>180</v>
      </c>
      <c r="N30" s="685">
        <f>+'Progress (2)'!P15</f>
        <v>1261</v>
      </c>
      <c r="O30" s="685">
        <f>+'Progress (2)'!Q15</f>
        <v>810</v>
      </c>
      <c r="P30" s="817">
        <f>+'Progress (2)'!R15</f>
        <v>11950</v>
      </c>
      <c r="R30" s="687"/>
      <c r="S30" s="690"/>
      <c r="T30" s="690"/>
      <c r="U30" s="688"/>
      <c r="V30" s="690"/>
      <c r="W30" s="688"/>
    </row>
    <row r="31" spans="1:23" s="13" customFormat="1" ht="15.75" thickBot="1">
      <c r="A31" s="1598" t="s">
        <v>831</v>
      </c>
      <c r="B31" s="1599"/>
      <c r="C31" s="192">
        <f>SUBTOTAL(9,C32:C32)</f>
        <v>499321.73</v>
      </c>
      <c r="D31" s="535">
        <f t="shared" si="0"/>
        <v>8.7135051465883646E-3</v>
      </c>
      <c r="E31" s="192">
        <f t="shared" si="22"/>
        <v>0</v>
      </c>
      <c r="F31" s="192">
        <f t="shared" si="22"/>
        <v>0</v>
      </c>
      <c r="G31" s="192">
        <f t="shared" si="22"/>
        <v>499321.73</v>
      </c>
      <c r="H31" s="192">
        <f t="shared" si="22"/>
        <v>499735.96</v>
      </c>
      <c r="I31" s="192">
        <f t="shared" si="22"/>
        <v>499735.96</v>
      </c>
      <c r="J31" s="776"/>
      <c r="K31" s="192">
        <f t="shared" si="1"/>
        <v>2200</v>
      </c>
      <c r="L31" s="191">
        <f t="shared" si="2"/>
        <v>5.4156645635835944E-3</v>
      </c>
      <c r="M31" s="192">
        <f t="shared" si="23"/>
        <v>0</v>
      </c>
      <c r="N31" s="192">
        <f t="shared" si="24"/>
        <v>0</v>
      </c>
      <c r="O31" s="192">
        <f t="shared" si="25"/>
        <v>2515</v>
      </c>
      <c r="P31" s="816">
        <f t="shared" si="26"/>
        <v>2515</v>
      </c>
      <c r="R31" s="687"/>
      <c r="S31" s="690"/>
      <c r="T31" s="690"/>
      <c r="U31" s="688"/>
      <c r="V31" s="690"/>
      <c r="W31" s="688"/>
    </row>
    <row r="32" spans="1:23" s="534" customFormat="1" ht="15.75" thickBot="1">
      <c r="A32" s="1572" t="s">
        <v>831</v>
      </c>
      <c r="B32" s="1573"/>
      <c r="C32" s="532">
        <v>499321.73</v>
      </c>
      <c r="D32" s="536">
        <f t="shared" si="0"/>
        <v>8.7135051465883646E-3</v>
      </c>
      <c r="E32" s="685">
        <f>+'Progress (2)'!I16</f>
        <v>0</v>
      </c>
      <c r="F32" s="685">
        <f>+'Progress (2)'!J16</f>
        <v>0</v>
      </c>
      <c r="G32" s="685">
        <f>+'Progress (2)'!K16</f>
        <v>499321.73</v>
      </c>
      <c r="H32" s="685">
        <f>+'Progress (2)'!L16</f>
        <v>499735.96</v>
      </c>
      <c r="I32" s="685">
        <f>+'Progress (2)'!M16</f>
        <v>499735.96</v>
      </c>
      <c r="K32" s="686">
        <v>2200</v>
      </c>
      <c r="L32" s="533">
        <f t="shared" si="2"/>
        <v>5.4156645635835944E-3</v>
      </c>
      <c r="M32" s="685">
        <f>+'Progress (2)'!O16</f>
        <v>0</v>
      </c>
      <c r="N32" s="685">
        <f>+'Progress (2)'!P16</f>
        <v>0</v>
      </c>
      <c r="O32" s="685">
        <f>+'Progress (2)'!Q16</f>
        <v>2515</v>
      </c>
      <c r="P32" s="817">
        <f>+'Progress (2)'!R16</f>
        <v>2515</v>
      </c>
      <c r="R32" s="687"/>
      <c r="S32" s="690"/>
      <c r="T32" s="690"/>
      <c r="U32" s="688"/>
      <c r="V32" s="690"/>
      <c r="W32" s="688"/>
    </row>
    <row r="33" spans="1:23" s="13" customFormat="1" ht="15.75" thickBot="1">
      <c r="A33" s="1598" t="s">
        <v>832</v>
      </c>
      <c r="B33" s="1599"/>
      <c r="C33" s="192">
        <f>SUBTOTAL(9,C34:C34)</f>
        <v>389804.75</v>
      </c>
      <c r="D33" s="535">
        <f t="shared" si="0"/>
        <v>6.8023590627421535E-3</v>
      </c>
      <c r="E33" s="192">
        <f t="shared" si="22"/>
        <v>0</v>
      </c>
      <c r="F33" s="192">
        <f t="shared" si="22"/>
        <v>0</v>
      </c>
      <c r="G33" s="192">
        <f t="shared" si="22"/>
        <v>0</v>
      </c>
      <c r="H33" s="192">
        <f t="shared" si="22"/>
        <v>389804.76</v>
      </c>
      <c r="I33" s="192">
        <f t="shared" si="22"/>
        <v>389804.76</v>
      </c>
      <c r="J33" s="776"/>
      <c r="K33" s="192">
        <f t="shared" si="1"/>
        <v>5040</v>
      </c>
      <c r="L33" s="191">
        <f t="shared" si="2"/>
        <v>1.240679518202787E-2</v>
      </c>
      <c r="M33" s="192">
        <f t="shared" si="23"/>
        <v>0</v>
      </c>
      <c r="N33" s="192">
        <f t="shared" si="24"/>
        <v>0</v>
      </c>
      <c r="O33" s="192">
        <f t="shared" si="25"/>
        <v>6458</v>
      </c>
      <c r="P33" s="816">
        <f t="shared" si="26"/>
        <v>6458</v>
      </c>
      <c r="R33" s="687"/>
      <c r="S33" s="690"/>
      <c r="T33" s="690"/>
      <c r="U33" s="688"/>
      <c r="V33" s="690"/>
      <c r="W33" s="688"/>
    </row>
    <row r="34" spans="1:23" s="534" customFormat="1" ht="15.75" thickBot="1">
      <c r="A34" s="1572" t="s">
        <v>832</v>
      </c>
      <c r="B34" s="1573"/>
      <c r="C34" s="532">
        <v>389804.75</v>
      </c>
      <c r="D34" s="536">
        <f t="shared" si="0"/>
        <v>6.8023590627421535E-3</v>
      </c>
      <c r="E34" s="685">
        <f>+'Progress (2)'!I17</f>
        <v>0</v>
      </c>
      <c r="F34" s="685">
        <f>+'Progress (2)'!J17</f>
        <v>0</v>
      </c>
      <c r="G34" s="685">
        <f>+'Progress (2)'!K17</f>
        <v>0</v>
      </c>
      <c r="H34" s="685">
        <f>+'Progress (2)'!L17</f>
        <v>389804.76</v>
      </c>
      <c r="I34" s="685">
        <f>+'Progress (2)'!M17</f>
        <v>389804.76</v>
      </c>
      <c r="K34" s="686">
        <v>5040</v>
      </c>
      <c r="L34" s="533">
        <f t="shared" si="2"/>
        <v>1.240679518202787E-2</v>
      </c>
      <c r="M34" s="685">
        <f>+'Progress (2)'!O17</f>
        <v>0</v>
      </c>
      <c r="N34" s="685">
        <f>+'Progress (2)'!P17</f>
        <v>0</v>
      </c>
      <c r="O34" s="685">
        <f>+'Progress (2)'!Q17</f>
        <v>6458</v>
      </c>
      <c r="P34" s="817">
        <f>+'Progress (2)'!R17</f>
        <v>6458</v>
      </c>
      <c r="R34" s="687"/>
      <c r="S34" s="690"/>
      <c r="T34" s="690"/>
      <c r="U34" s="688"/>
      <c r="V34" s="690"/>
      <c r="W34" s="688"/>
    </row>
    <row r="35" spans="1:23" s="13" customFormat="1" ht="15.75" thickBot="1">
      <c r="A35" s="1598" t="s">
        <v>833</v>
      </c>
      <c r="B35" s="1599"/>
      <c r="C35" s="192">
        <f>SUBTOTAL(9,C36:C36)</f>
        <v>112526.05</v>
      </c>
      <c r="D35" s="535">
        <f t="shared" si="0"/>
        <v>1.9636564100670318E-3</v>
      </c>
      <c r="E35" s="192">
        <f t="shared" si="22"/>
        <v>0</v>
      </c>
      <c r="F35" s="192">
        <f t="shared" si="22"/>
        <v>0</v>
      </c>
      <c r="G35" s="192">
        <f t="shared" si="22"/>
        <v>112526.05</v>
      </c>
      <c r="H35" s="192">
        <f t="shared" si="22"/>
        <v>112526.05</v>
      </c>
      <c r="I35" s="192">
        <f t="shared" si="22"/>
        <v>112526.05</v>
      </c>
      <c r="J35" s="776"/>
      <c r="K35" s="192">
        <f t="shared" si="1"/>
        <v>1400</v>
      </c>
      <c r="L35" s="191">
        <f t="shared" si="2"/>
        <v>3.446331995007742E-3</v>
      </c>
      <c r="M35" s="192">
        <f t="shared" si="23"/>
        <v>0</v>
      </c>
      <c r="N35" s="192">
        <f t="shared" si="24"/>
        <v>0</v>
      </c>
      <c r="O35" s="192">
        <f t="shared" si="25"/>
        <v>1400</v>
      </c>
      <c r="P35" s="816">
        <f t="shared" si="26"/>
        <v>1400</v>
      </c>
      <c r="R35" s="687"/>
      <c r="S35" s="690"/>
      <c r="T35" s="690"/>
      <c r="U35" s="688"/>
      <c r="V35" s="690"/>
      <c r="W35" s="688"/>
    </row>
    <row r="36" spans="1:23" s="534" customFormat="1" ht="15.75" thickBot="1">
      <c r="A36" s="1572" t="s">
        <v>833</v>
      </c>
      <c r="B36" s="1573"/>
      <c r="C36" s="532">
        <v>112526.05</v>
      </c>
      <c r="D36" s="536">
        <f t="shared" si="0"/>
        <v>1.9636564100670318E-3</v>
      </c>
      <c r="E36" s="685">
        <f>+'Progress (2)'!I18</f>
        <v>0</v>
      </c>
      <c r="F36" s="685">
        <f>+'Progress (2)'!J18</f>
        <v>0</v>
      </c>
      <c r="G36" s="685">
        <f>+'Progress (2)'!K18</f>
        <v>112526.05</v>
      </c>
      <c r="H36" s="685">
        <f>+'Progress (2)'!L18</f>
        <v>112526.05</v>
      </c>
      <c r="I36" s="685">
        <f>+'Progress (2)'!M18</f>
        <v>112526.05</v>
      </c>
      <c r="K36" s="686">
        <v>1400</v>
      </c>
      <c r="L36" s="533">
        <f t="shared" si="2"/>
        <v>3.446331995007742E-3</v>
      </c>
      <c r="M36" s="685">
        <f>+'Progress (2)'!O18</f>
        <v>0</v>
      </c>
      <c r="N36" s="685">
        <f>+'Progress (2)'!P18</f>
        <v>0</v>
      </c>
      <c r="O36" s="685">
        <f>+'Progress (2)'!Q18</f>
        <v>1400</v>
      </c>
      <c r="P36" s="817">
        <f>+'Progress (2)'!R18</f>
        <v>1400</v>
      </c>
      <c r="R36" s="687"/>
      <c r="S36" s="690"/>
      <c r="T36" s="690"/>
      <c r="U36" s="688"/>
      <c r="V36" s="690"/>
      <c r="W36" s="688"/>
    </row>
    <row r="37" spans="1:23" s="13" customFormat="1" ht="15.75" thickBot="1">
      <c r="A37" s="1602" t="s">
        <v>283</v>
      </c>
      <c r="B37" s="1603"/>
      <c r="C37" s="192">
        <f>SUBTOTAL(9,C38:C38)</f>
        <v>5730434.7800000003</v>
      </c>
      <c r="D37" s="535">
        <f t="shared" si="0"/>
        <v>9.9999999895295899E-2</v>
      </c>
      <c r="E37" s="192">
        <f t="shared" ref="E37:I37" si="27">SUBTOTAL(9,E38:E38)</f>
        <v>0</v>
      </c>
      <c r="F37" s="192">
        <f t="shared" si="27"/>
        <v>450248.44999999972</v>
      </c>
      <c r="G37" s="192">
        <f t="shared" si="27"/>
        <v>1637267.08</v>
      </c>
      <c r="H37" s="192">
        <f t="shared" si="27"/>
        <v>818633.54</v>
      </c>
      <c r="I37" s="192">
        <f t="shared" si="27"/>
        <v>3888509.32</v>
      </c>
      <c r="J37" s="776"/>
      <c r="K37" s="192">
        <f t="shared" si="1"/>
        <v>9710</v>
      </c>
      <c r="L37" s="191">
        <f t="shared" si="2"/>
        <v>2.3902774051089409E-2</v>
      </c>
      <c r="M37" s="192">
        <f t="shared" ref="M37" si="28">SUBTOTAL(9,M38:M38)</f>
        <v>0</v>
      </c>
      <c r="N37" s="192">
        <f t="shared" ref="N37" si="29">SUBTOTAL(9,N38:N38)</f>
        <v>660</v>
      </c>
      <c r="O37" s="192">
        <f t="shared" ref="O37" si="30">SUBTOTAL(9,O38:O38)</f>
        <v>1270</v>
      </c>
      <c r="P37" s="816">
        <f t="shared" ref="P37" si="31">SUBTOTAL(9,P38:P38)</f>
        <v>5980</v>
      </c>
      <c r="R37" s="687"/>
      <c r="S37" s="690"/>
      <c r="T37" s="690"/>
      <c r="U37" s="688"/>
      <c r="V37" s="690"/>
      <c r="W37" s="688"/>
    </row>
    <row r="38" spans="1:23" s="534" customFormat="1" ht="15.75" thickBot="1">
      <c r="A38" s="1572" t="s">
        <v>283</v>
      </c>
      <c r="B38" s="1573"/>
      <c r="C38" s="532">
        <v>5730434.7800000003</v>
      </c>
      <c r="D38" s="536">
        <f t="shared" si="0"/>
        <v>9.9999999895295899E-2</v>
      </c>
      <c r="E38" s="686">
        <f>+'Progress (2)'!I19</f>
        <v>0</v>
      </c>
      <c r="F38" s="686">
        <f>+'Progress (2)'!J19</f>
        <v>450248.44999999972</v>
      </c>
      <c r="G38" s="686">
        <f>+'Progress (2)'!K19</f>
        <v>1637267.08</v>
      </c>
      <c r="H38" s="686">
        <f>+'Progress (2)'!L19</f>
        <v>818633.54</v>
      </c>
      <c r="I38" s="686">
        <f>+'Progress (2)'!M19</f>
        <v>3888509.32</v>
      </c>
      <c r="K38" s="686">
        <v>9710</v>
      </c>
      <c r="L38" s="533">
        <f t="shared" si="2"/>
        <v>2.3902774051089409E-2</v>
      </c>
      <c r="M38" s="685">
        <f>+'Progress (2)'!O19</f>
        <v>0</v>
      </c>
      <c r="N38" s="685">
        <f>+'Progress (2)'!P19</f>
        <v>660</v>
      </c>
      <c r="O38" s="685">
        <f>+'Progress (2)'!Q19</f>
        <v>1270</v>
      </c>
      <c r="P38" s="817">
        <f>+'Progress (2)'!R19</f>
        <v>5980</v>
      </c>
      <c r="R38" s="687"/>
      <c r="S38" s="690"/>
      <c r="T38" s="690"/>
      <c r="U38" s="688"/>
      <c r="V38" s="690"/>
      <c r="W38" s="688"/>
    </row>
    <row r="39" spans="1:23" s="13" customFormat="1" ht="15.75" thickBot="1">
      <c r="A39" s="1572"/>
      <c r="B39" s="1597"/>
      <c r="C39" s="532"/>
      <c r="D39" s="536" t="str">
        <f t="shared" si="0"/>
        <v/>
      </c>
      <c r="E39" s="532">
        <v>0</v>
      </c>
      <c r="F39" s="532">
        <v>0</v>
      </c>
      <c r="G39" s="532">
        <v>0</v>
      </c>
      <c r="H39" s="532">
        <v>0</v>
      </c>
      <c r="I39" s="532">
        <v>0</v>
      </c>
      <c r="J39" s="534"/>
      <c r="K39" s="532">
        <v>0</v>
      </c>
      <c r="L39" s="533">
        <f t="shared" si="2"/>
        <v>0</v>
      </c>
      <c r="M39" s="192">
        <v>0</v>
      </c>
      <c r="N39" s="192">
        <v>0</v>
      </c>
      <c r="O39" s="192">
        <v>0</v>
      </c>
      <c r="P39" s="816">
        <v>0</v>
      </c>
      <c r="R39" s="687"/>
      <c r="S39" s="690"/>
      <c r="T39" s="690"/>
      <c r="U39" s="688"/>
      <c r="V39" s="690"/>
      <c r="W39" s="688"/>
    </row>
    <row r="40" spans="1:23" s="534" customFormat="1" ht="15.75" customHeight="1">
      <c r="A40" s="1595"/>
      <c r="B40" s="1596"/>
      <c r="C40" s="532"/>
      <c r="D40" s="536" t="str">
        <f t="shared" si="0"/>
        <v/>
      </c>
      <c r="E40" s="532">
        <v>0</v>
      </c>
      <c r="F40" s="532">
        <v>0</v>
      </c>
      <c r="G40" s="532">
        <v>0</v>
      </c>
      <c r="H40" s="532">
        <v>0</v>
      </c>
      <c r="I40" s="532">
        <v>0</v>
      </c>
      <c r="K40" s="532">
        <v>0</v>
      </c>
      <c r="L40" s="533">
        <f t="shared" si="2"/>
        <v>0</v>
      </c>
      <c r="M40" s="686">
        <v>0</v>
      </c>
      <c r="N40" s="686">
        <v>0</v>
      </c>
      <c r="O40" s="686">
        <v>0</v>
      </c>
      <c r="P40" s="817">
        <v>0</v>
      </c>
      <c r="R40" s="687"/>
      <c r="S40" s="690"/>
      <c r="T40" s="690"/>
      <c r="U40" s="688"/>
      <c r="V40" s="690"/>
      <c r="W40" s="688"/>
    </row>
    <row r="41" spans="1:23" ht="16.5" thickBot="1">
      <c r="A41" s="777"/>
      <c r="B41" s="778" t="s">
        <v>88</v>
      </c>
      <c r="C41" s="779">
        <f>+SUM(C9,C11,C13,C15,C17,C19,C21,C23,C25,C27,C29,C31,C33,C35,C37)</f>
        <v>57304347.860000007</v>
      </c>
      <c r="D41" s="780">
        <f t="shared" ref="D41:J41" si="32">+SUM(D9,D11,D13,D15,D17,D19,D21,D23,D25,D27,D29,D31,D33,D35,D37)</f>
        <v>1</v>
      </c>
      <c r="E41" s="779">
        <f>+SUM(E7,E9,E11,E13,E15,E17,E19,E21,E23,E25,E27,E29,E31,E33,E35,E37)</f>
        <v>434076.64000000048</v>
      </c>
      <c r="F41" s="779">
        <f t="shared" ref="F41:I41" si="33">+SUM(F7,F9,F11,F13,F15,F17,F19,F21,F23,F25,F27,F29,F31,F33,F35,F37)</f>
        <v>1546131.5100000002</v>
      </c>
      <c r="G41" s="779">
        <f t="shared" si="33"/>
        <v>42509998.11999999</v>
      </c>
      <c r="H41" s="779">
        <f t="shared" si="33"/>
        <v>33587063.659999996</v>
      </c>
      <c r="I41" s="779">
        <f t="shared" si="33"/>
        <v>52209223.819999993</v>
      </c>
      <c r="J41" s="142">
        <f t="shared" si="32"/>
        <v>0</v>
      </c>
      <c r="K41" s="779">
        <f>+SUM(K9,K11,K13,K15,K17,K19,K21,K23,K25,K27,K29,K31,K33,K35,K37,K7)</f>
        <v>406229</v>
      </c>
      <c r="L41" s="780">
        <f>+SUM(L7,L9,L11,L13,L15,L17,L19,L21,L23,L25,L27,L29,L31,L33,L35,L37)</f>
        <v>1.0000000000000002</v>
      </c>
      <c r="M41" s="779">
        <f>+SUM(M7,M9,M11,M13,M15,M17,M19,M21,M23,M25,M27,M29,M31,M33,M35,M37)</f>
        <v>5929</v>
      </c>
      <c r="N41" s="779">
        <f>+SUM(N7,N9,N11,N13,N15,N17,N19,N21,N23,N25,N27,N29,N31,N33,N35,N37)</f>
        <v>5643</v>
      </c>
      <c r="O41" s="779">
        <f t="shared" ref="O41:P41" si="34">+SUM(O7,O9,O11,O13,O15,O17,O19,O21,O23,O25,O27,O29,O31,O33,O35,O37)</f>
        <v>305357</v>
      </c>
      <c r="P41" s="818">
        <f t="shared" si="34"/>
        <v>386332</v>
      </c>
      <c r="R41" s="687"/>
      <c r="S41" s="687"/>
      <c r="T41" s="687"/>
      <c r="U41" s="688"/>
      <c r="V41" s="687"/>
      <c r="W41" s="688"/>
    </row>
    <row r="42" spans="1:23">
      <c r="E42" s="538">
        <f>E41/$C$41</f>
        <v>7.5749337739693182E-3</v>
      </c>
      <c r="F42" s="538">
        <f>F41/$C$41</f>
        <v>2.6981050613774493E-2</v>
      </c>
      <c r="G42" s="538">
        <f>G41/$C$41</f>
        <v>0.74182849482653523</v>
      </c>
      <c r="H42" s="538">
        <f t="shared" ref="H42:I42" si="35">H41/$C$41</f>
        <v>0.58611719554084096</v>
      </c>
      <c r="I42" s="538">
        <f t="shared" si="35"/>
        <v>0.91108660633486505</v>
      </c>
      <c r="M42" s="538">
        <f>M41/$K$41</f>
        <v>1.4595215998857786E-2</v>
      </c>
      <c r="N42" s="538">
        <f>N41/$K$41</f>
        <v>1.389117960559192E-2</v>
      </c>
      <c r="O42" s="538">
        <f>O41/$K$41</f>
        <v>0.75168685642827071</v>
      </c>
      <c r="P42" s="538">
        <f>P41/$K$41</f>
        <v>0.95102023735380781</v>
      </c>
      <c r="R42" s="687"/>
      <c r="S42" s="687"/>
      <c r="T42" s="687"/>
      <c r="U42" s="688"/>
      <c r="V42" s="687"/>
      <c r="W42" s="688"/>
    </row>
    <row r="43" spans="1:23">
      <c r="E43" s="538"/>
      <c r="F43" s="538"/>
      <c r="I43" s="538"/>
      <c r="R43" s="687"/>
      <c r="S43" s="687"/>
      <c r="T43" s="687"/>
      <c r="U43" s="688"/>
      <c r="V43" s="687"/>
      <c r="W43" s="688"/>
    </row>
    <row r="44" spans="1:23">
      <c r="I44" s="570"/>
      <c r="R44" s="687"/>
      <c r="S44" s="687"/>
      <c r="T44" s="689"/>
      <c r="U44" s="688"/>
      <c r="V44" s="687"/>
      <c r="W44" s="688"/>
    </row>
    <row r="45" spans="1:23">
      <c r="I45" s="782"/>
      <c r="R45" s="687"/>
      <c r="S45" s="691"/>
      <c r="T45" s="691"/>
      <c r="U45" s="688"/>
      <c r="V45" s="691"/>
      <c r="W45" s="688"/>
    </row>
    <row r="46" spans="1:23">
      <c r="R46" s="687"/>
      <c r="S46" s="691"/>
      <c r="T46" s="691"/>
      <c r="U46" s="688"/>
      <c r="V46" s="691"/>
      <c r="W46" s="688"/>
    </row>
    <row r="47" spans="1:23">
      <c r="F47">
        <v>47712386.740000002</v>
      </c>
      <c r="R47" s="687"/>
      <c r="S47" s="691"/>
      <c r="T47" s="691"/>
      <c r="U47" s="688"/>
      <c r="V47" s="691"/>
      <c r="W47" s="688"/>
    </row>
    <row r="48" spans="1:23">
      <c r="R48" s="687"/>
      <c r="S48" s="691"/>
      <c r="T48" s="691"/>
      <c r="U48" s="688"/>
      <c r="V48" s="691"/>
      <c r="W48" s="688"/>
    </row>
    <row r="49" spans="3:23">
      <c r="R49" s="687"/>
      <c r="S49" s="691"/>
      <c r="T49" s="691"/>
      <c r="U49" s="688"/>
      <c r="V49" s="691"/>
      <c r="W49" s="688"/>
    </row>
    <row r="50" spans="3:23">
      <c r="R50" s="687"/>
      <c r="S50" s="691"/>
      <c r="T50" s="691"/>
      <c r="U50" s="688"/>
      <c r="V50" s="691"/>
      <c r="W50" s="688"/>
    </row>
    <row r="51" spans="3:23">
      <c r="I51" s="655"/>
      <c r="R51" s="687"/>
      <c r="S51" s="691"/>
      <c r="T51" s="691"/>
      <c r="U51" s="688"/>
      <c r="V51" s="691"/>
      <c r="W51" s="688"/>
    </row>
    <row r="52" spans="3:23">
      <c r="R52" s="687"/>
      <c r="S52" s="691"/>
      <c r="T52" s="691"/>
      <c r="U52" s="688"/>
      <c r="V52" s="691"/>
      <c r="W52" s="688"/>
    </row>
    <row r="53" spans="3:23">
      <c r="R53" s="687"/>
      <c r="S53" s="691"/>
      <c r="T53" s="691"/>
      <c r="U53" s="688"/>
      <c r="V53" s="691"/>
      <c r="W53" s="688"/>
    </row>
    <row r="54" spans="3:23">
      <c r="R54" s="687"/>
      <c r="S54" s="691"/>
      <c r="T54" s="691"/>
      <c r="U54" s="688"/>
      <c r="V54" s="691"/>
      <c r="W54" s="688"/>
    </row>
    <row r="55" spans="3:23">
      <c r="C55" s="655"/>
      <c r="D55" s="655"/>
      <c r="E55" s="655"/>
      <c r="F55" s="655"/>
      <c r="G55" s="655"/>
      <c r="H55" s="655"/>
      <c r="I55" s="655"/>
      <c r="M55" s="570"/>
      <c r="R55" s="688"/>
      <c r="S55" s="688"/>
      <c r="T55" s="688"/>
      <c r="U55" s="688"/>
      <c r="V55" s="687"/>
      <c r="W55" s="688"/>
    </row>
    <row r="56" spans="3:23">
      <c r="C56" s="655"/>
      <c r="D56" s="655"/>
      <c r="E56" s="655"/>
      <c r="F56" s="655"/>
      <c r="G56" s="655"/>
      <c r="H56" s="655"/>
      <c r="I56" s="655"/>
      <c r="J56" s="655"/>
    </row>
    <row r="57" spans="3:23">
      <c r="C57" s="655"/>
      <c r="D57" s="655"/>
      <c r="E57" s="655"/>
      <c r="F57" s="655"/>
      <c r="G57" s="655"/>
      <c r="H57" s="655"/>
      <c r="I57" s="538"/>
      <c r="J57" s="655"/>
    </row>
    <row r="58" spans="3:23">
      <c r="H58" s="538"/>
      <c r="I58" s="538"/>
    </row>
    <row r="59" spans="3:23">
      <c r="M59" s="549"/>
    </row>
    <row r="61" spans="3:23">
      <c r="M61" s="538"/>
    </row>
    <row r="62" spans="3:23">
      <c r="I62" s="655"/>
    </row>
    <row r="63" spans="3:23">
      <c r="I63" s="914"/>
    </row>
  </sheetData>
  <autoFilter ref="A6:U42" xr:uid="{EBE865A7-182A-462D-BBC3-AF1328AD11B1}">
    <filterColumn colId="0" showButton="0"/>
  </autoFilter>
  <mergeCells count="45">
    <mergeCell ref="A36:B36"/>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40:B40"/>
    <mergeCell ref="A39:B39"/>
    <mergeCell ref="A8:B8"/>
    <mergeCell ref="A10:B10"/>
    <mergeCell ref="A12:B12"/>
    <mergeCell ref="A15:B15"/>
    <mergeCell ref="A14:B14"/>
    <mergeCell ref="A13:B13"/>
    <mergeCell ref="A9:B9"/>
    <mergeCell ref="A11:B11"/>
    <mergeCell ref="A17:B17"/>
    <mergeCell ref="A18:B18"/>
    <mergeCell ref="A37:B37"/>
    <mergeCell ref="A38:B38"/>
    <mergeCell ref="A19:B19"/>
    <mergeCell ref="A20:B20"/>
    <mergeCell ref="A16:B16"/>
    <mergeCell ref="A1:A3"/>
    <mergeCell ref="B1:P3"/>
    <mergeCell ref="L5:L6"/>
    <mergeCell ref="A7:B7"/>
    <mergeCell ref="M5:N5"/>
    <mergeCell ref="O5:P5"/>
    <mergeCell ref="K4:P4"/>
    <mergeCell ref="A5:B6"/>
    <mergeCell ref="C5:C6"/>
    <mergeCell ref="D5:D6"/>
    <mergeCell ref="E5:F5"/>
    <mergeCell ref="H5:I5"/>
  </mergeCells>
  <dataValidations disablePrompts="1" xWindow="157" yWindow="386" count="2">
    <dataValidation type="list" allowBlank="1" showInputMessage="1" showErrorMessage="1" prompt="Select as loaded in P6 Schedule" sqref="K6" xr:uid="{91755590-5D3F-4117-8E30-1933EAA65DDC}">
      <formula1>"(Manhours),(Mandays)"</formula1>
    </dataValidation>
    <dataValidation allowBlank="1" showInputMessage="1" showErrorMessage="1" prompt="WBS Level-1 as in P6 and/or as per BOQ" sqref="A7:A16 A39:A40" xr:uid="{2C1E6EAD-5BC3-43C5-AD4A-9CE8FAE61E75}"/>
  </dataValidations>
  <pageMargins left="0.7" right="0.7" top="0.75" bottom="0.75" header="0.3" footer="0.3"/>
  <pageSetup scale="41" orientation="portrait" r:id="rId1"/>
  <headerFooter>
    <oddFooter>&amp;L_x000D_&amp;1#&amp;"Calibri"&amp;10&amp;K000000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3BCE-6C38-41DF-B4AE-4A85FD55AFCE}">
  <dimension ref="A1:R91"/>
  <sheetViews>
    <sheetView zoomScale="70" zoomScaleNormal="70" workbookViewId="0">
      <selection activeCell="L27" sqref="L27"/>
    </sheetView>
  </sheetViews>
  <sheetFormatPr defaultRowHeight="15"/>
  <cols>
    <col min="1" max="1" width="14.7109375" customWidth="1"/>
    <col min="2" max="2" width="26.140625" bestFit="1" customWidth="1"/>
    <col min="3" max="3" width="24.7109375" bestFit="1" customWidth="1"/>
    <col min="4" max="4" width="12.85546875" customWidth="1"/>
    <col min="5" max="5" width="13.85546875" customWidth="1"/>
    <col min="6" max="7" width="10.7109375" customWidth="1"/>
    <col min="8" max="8" width="24" customWidth="1"/>
    <col min="9" max="10" width="17" customWidth="1"/>
    <col min="11" max="13" width="15.140625" customWidth="1"/>
    <col min="14" max="14" width="2.7109375" customWidth="1"/>
    <col min="15" max="18" width="16.42578125" customWidth="1"/>
  </cols>
  <sheetData>
    <row r="1" spans="1:18" ht="15.75" thickBot="1">
      <c r="A1" s="1605" t="s">
        <v>765</v>
      </c>
      <c r="B1" s="1605"/>
      <c r="C1" s="1605"/>
      <c r="D1" s="1605"/>
      <c r="E1" s="1605"/>
      <c r="F1" s="1605"/>
      <c r="G1" s="1605"/>
      <c r="I1" s="1606" t="s">
        <v>763</v>
      </c>
      <c r="J1" s="1607"/>
      <c r="K1" s="1606" t="s">
        <v>766</v>
      </c>
      <c r="L1" s="1607"/>
      <c r="M1" s="1608"/>
      <c r="O1" s="1606" t="s">
        <v>763</v>
      </c>
      <c r="P1" s="1608"/>
      <c r="Q1" s="1604" t="s">
        <v>766</v>
      </c>
      <c r="R1" s="1605"/>
    </row>
    <row r="2" spans="1:18" s="515" customFormat="1" ht="53.25" customHeight="1">
      <c r="A2" s="824" t="s">
        <v>767</v>
      </c>
      <c r="B2" s="825" t="s">
        <v>768</v>
      </c>
      <c r="C2" s="825" t="s">
        <v>769</v>
      </c>
      <c r="D2" s="825" t="s">
        <v>770</v>
      </c>
      <c r="E2" s="825" t="s">
        <v>771</v>
      </c>
      <c r="F2" s="825" t="s">
        <v>772</v>
      </c>
      <c r="G2" s="826" t="s">
        <v>773</v>
      </c>
      <c r="H2" s="824" t="s">
        <v>767</v>
      </c>
      <c r="I2" s="824" t="s">
        <v>768</v>
      </c>
      <c r="J2" s="826" t="s">
        <v>769</v>
      </c>
      <c r="K2" s="826" t="s">
        <v>774</v>
      </c>
      <c r="L2" s="826" t="s">
        <v>775</v>
      </c>
      <c r="M2" s="826" t="s">
        <v>776</v>
      </c>
      <c r="N2" s="827"/>
      <c r="O2" s="824" t="s">
        <v>770</v>
      </c>
      <c r="P2" s="826" t="s">
        <v>771</v>
      </c>
      <c r="Q2" s="824" t="s">
        <v>777</v>
      </c>
      <c r="R2" s="826" t="s">
        <v>778</v>
      </c>
    </row>
    <row r="3" spans="1:18">
      <c r="A3" t="s">
        <v>88</v>
      </c>
      <c r="B3" s="531">
        <v>33587063.640000001</v>
      </c>
      <c r="C3" s="531">
        <v>52209223.82</v>
      </c>
      <c r="D3">
        <v>305357</v>
      </c>
      <c r="E3">
        <v>386331</v>
      </c>
      <c r="F3" s="570">
        <v>0.58609999999999995</v>
      </c>
      <c r="G3" s="570">
        <v>0.91110000000000002</v>
      </c>
      <c r="H3" s="828" t="s">
        <v>88</v>
      </c>
      <c r="I3" s="829">
        <f t="shared" ref="I3:I20" si="0">+B3-B23</f>
        <v>434076.6400000006</v>
      </c>
      <c r="J3" s="830">
        <f t="shared" ref="J3:J19" si="1">+C3-C23</f>
        <v>1546131.5099999979</v>
      </c>
      <c r="K3" s="830">
        <f>B49</f>
        <v>42509998.109999999</v>
      </c>
      <c r="L3" s="830">
        <f t="shared" ref="L3:L20" si="2">+B3</f>
        <v>33587063.640000001</v>
      </c>
      <c r="M3" s="830">
        <f t="shared" ref="M3:M20" si="3">+C3</f>
        <v>52209223.82</v>
      </c>
      <c r="O3" s="829">
        <f t="shared" ref="O3:O20" si="4">+D3-D23</f>
        <v>5929</v>
      </c>
      <c r="P3" s="830">
        <f t="shared" ref="P3:P20" si="5">+E3-E23</f>
        <v>5643</v>
      </c>
      <c r="Q3" s="830">
        <f t="shared" ref="Q3:Q20" si="6">+D3</f>
        <v>305357</v>
      </c>
      <c r="R3" s="830">
        <f t="shared" ref="R3:R20" si="7">+E3</f>
        <v>386331</v>
      </c>
    </row>
    <row r="4" spans="1:18">
      <c r="A4" t="s">
        <v>837</v>
      </c>
      <c r="B4" s="531">
        <v>0</v>
      </c>
      <c r="C4" s="531">
        <v>0</v>
      </c>
      <c r="D4">
        <v>8492</v>
      </c>
      <c r="E4">
        <v>8492</v>
      </c>
      <c r="F4" s="570">
        <v>0</v>
      </c>
      <c r="G4" s="570">
        <v>0</v>
      </c>
      <c r="H4" s="828" t="s">
        <v>837</v>
      </c>
      <c r="I4" s="828">
        <f t="shared" si="0"/>
        <v>0</v>
      </c>
      <c r="J4" s="831">
        <f t="shared" si="1"/>
        <v>0</v>
      </c>
      <c r="K4" s="831">
        <f t="shared" ref="K4:K20" si="8">B50</f>
        <v>0</v>
      </c>
      <c r="L4" s="831">
        <f t="shared" si="2"/>
        <v>0</v>
      </c>
      <c r="M4" s="831">
        <f t="shared" si="3"/>
        <v>0</v>
      </c>
      <c r="O4" s="832">
        <f t="shared" si="4"/>
        <v>0</v>
      </c>
      <c r="P4" s="833">
        <f t="shared" si="5"/>
        <v>0</v>
      </c>
      <c r="Q4" s="833">
        <f t="shared" si="6"/>
        <v>8492</v>
      </c>
      <c r="R4" s="833">
        <f t="shared" si="7"/>
        <v>8492</v>
      </c>
    </row>
    <row r="5" spans="1:18">
      <c r="A5" t="s">
        <v>838</v>
      </c>
      <c r="B5" s="531">
        <v>1690947.96</v>
      </c>
      <c r="C5" s="531">
        <v>1719130.43</v>
      </c>
      <c r="D5">
        <v>18081</v>
      </c>
      <c r="E5">
        <v>18270</v>
      </c>
      <c r="F5" s="570">
        <v>0.98360000000000003</v>
      </c>
      <c r="G5" s="570">
        <v>1</v>
      </c>
      <c r="H5" s="828" t="s">
        <v>838</v>
      </c>
      <c r="I5" s="834">
        <f t="shared" si="0"/>
        <v>0</v>
      </c>
      <c r="J5" s="835">
        <f t="shared" si="1"/>
        <v>0</v>
      </c>
      <c r="K5" s="835">
        <f t="shared" si="8"/>
        <v>1719130.43</v>
      </c>
      <c r="L5" s="835">
        <f t="shared" si="2"/>
        <v>1690947.96</v>
      </c>
      <c r="M5" s="835">
        <f t="shared" si="3"/>
        <v>1719130.43</v>
      </c>
      <c r="O5" s="834">
        <f>+D5-D25</f>
        <v>300</v>
      </c>
      <c r="P5" s="836">
        <f t="shared" si="5"/>
        <v>0</v>
      </c>
      <c r="Q5" s="836">
        <f t="shared" si="6"/>
        <v>18081</v>
      </c>
      <c r="R5" s="836">
        <f t="shared" si="7"/>
        <v>18270</v>
      </c>
    </row>
    <row r="6" spans="1:18">
      <c r="A6" t="s">
        <v>839</v>
      </c>
      <c r="B6" s="531">
        <v>9337538.8000000007</v>
      </c>
      <c r="C6" s="531">
        <v>11460869.58</v>
      </c>
      <c r="D6">
        <v>78465</v>
      </c>
      <c r="E6">
        <v>83973</v>
      </c>
      <c r="F6" s="570">
        <v>0.81469999999999998</v>
      </c>
      <c r="G6" s="570">
        <v>1</v>
      </c>
      <c r="H6" s="828" t="s">
        <v>839</v>
      </c>
      <c r="I6" s="837">
        <f t="shared" si="0"/>
        <v>153493.79000000097</v>
      </c>
      <c r="J6" s="838">
        <f t="shared" si="1"/>
        <v>537228.26999999955</v>
      </c>
      <c r="K6" s="838">
        <f t="shared" si="8"/>
        <v>10712587.359999999</v>
      </c>
      <c r="L6" s="838">
        <f t="shared" si="2"/>
        <v>9337538.8000000007</v>
      </c>
      <c r="M6" s="838">
        <f t="shared" si="3"/>
        <v>11460869.58</v>
      </c>
      <c r="O6" s="839">
        <f t="shared" si="4"/>
        <v>1550</v>
      </c>
      <c r="P6" s="840">
        <f t="shared" si="5"/>
        <v>822</v>
      </c>
      <c r="Q6" s="840">
        <f t="shared" si="6"/>
        <v>78465</v>
      </c>
      <c r="R6" s="840">
        <f t="shared" si="7"/>
        <v>83973</v>
      </c>
    </row>
    <row r="7" spans="1:18">
      <c r="A7" t="s">
        <v>840</v>
      </c>
      <c r="B7" s="531">
        <v>7872669.8399999999</v>
      </c>
      <c r="C7" s="531">
        <v>14215930.23</v>
      </c>
      <c r="D7">
        <v>39127</v>
      </c>
      <c r="E7">
        <v>54644</v>
      </c>
      <c r="F7" s="570">
        <v>0.53769999999999996</v>
      </c>
      <c r="G7" s="570">
        <v>0.97089999999999999</v>
      </c>
      <c r="H7" s="828" t="s">
        <v>840</v>
      </c>
      <c r="I7" s="841">
        <f t="shared" si="0"/>
        <v>24913.629999999888</v>
      </c>
      <c r="J7" s="842">
        <f t="shared" si="1"/>
        <v>191195.98000000045</v>
      </c>
      <c r="K7" s="842">
        <f t="shared" si="8"/>
        <v>8086622.6900000004</v>
      </c>
      <c r="L7" s="842">
        <f t="shared" si="2"/>
        <v>7872669.8399999999</v>
      </c>
      <c r="M7" s="842">
        <f t="shared" si="3"/>
        <v>14215930.23</v>
      </c>
      <c r="O7" s="843">
        <f t="shared" si="4"/>
        <v>330</v>
      </c>
      <c r="P7" s="844">
        <f t="shared" si="5"/>
        <v>229</v>
      </c>
      <c r="Q7" s="844">
        <f t="shared" si="6"/>
        <v>39127</v>
      </c>
      <c r="R7" s="844">
        <f t="shared" si="7"/>
        <v>54644</v>
      </c>
    </row>
    <row r="8" spans="1:18">
      <c r="A8" t="s">
        <v>841</v>
      </c>
      <c r="B8" s="531">
        <v>1438571.31</v>
      </c>
      <c r="C8" s="531">
        <v>4118689.95</v>
      </c>
      <c r="D8">
        <v>21536</v>
      </c>
      <c r="E8">
        <v>48131</v>
      </c>
      <c r="F8" s="552">
        <v>0.32669999999999999</v>
      </c>
      <c r="G8" s="570">
        <v>0.93530000000000002</v>
      </c>
      <c r="H8" s="828" t="s">
        <v>841</v>
      </c>
      <c r="I8" s="845">
        <f t="shared" si="0"/>
        <v>65874.25</v>
      </c>
      <c r="J8" s="846">
        <f t="shared" si="1"/>
        <v>96396.14000000013</v>
      </c>
      <c r="K8" s="846">
        <f t="shared" si="8"/>
        <v>2790664.86</v>
      </c>
      <c r="L8" s="846">
        <f t="shared" si="2"/>
        <v>1438571.31</v>
      </c>
      <c r="M8" s="846">
        <f t="shared" si="3"/>
        <v>4118689.95</v>
      </c>
      <c r="O8" s="847">
        <f t="shared" si="4"/>
        <v>1087</v>
      </c>
      <c r="P8" s="848">
        <f t="shared" si="5"/>
        <v>2064</v>
      </c>
      <c r="Q8" s="848">
        <f t="shared" si="6"/>
        <v>21536</v>
      </c>
      <c r="R8" s="848">
        <f t="shared" si="7"/>
        <v>48131</v>
      </c>
    </row>
    <row r="9" spans="1:18">
      <c r="A9" t="s">
        <v>842</v>
      </c>
      <c r="B9" s="531">
        <v>505616.54</v>
      </c>
      <c r="C9" s="531">
        <v>505616.54</v>
      </c>
      <c r="D9">
        <v>16105</v>
      </c>
      <c r="E9">
        <v>16105</v>
      </c>
      <c r="F9" s="570">
        <v>1</v>
      </c>
      <c r="G9" s="570">
        <v>1</v>
      </c>
      <c r="H9" s="828" t="s">
        <v>842</v>
      </c>
      <c r="I9" s="849">
        <f t="shared" si="0"/>
        <v>0</v>
      </c>
      <c r="J9" s="850">
        <f t="shared" si="1"/>
        <v>11184.070000000007</v>
      </c>
      <c r="K9" s="850">
        <f t="shared" si="8"/>
        <v>506619.53</v>
      </c>
      <c r="L9" s="850">
        <f t="shared" si="2"/>
        <v>505616.54</v>
      </c>
      <c r="M9" s="850">
        <f t="shared" si="3"/>
        <v>505616.54</v>
      </c>
      <c r="O9" s="851">
        <f t="shared" si="4"/>
        <v>0</v>
      </c>
      <c r="P9" s="852">
        <f t="shared" si="5"/>
        <v>474</v>
      </c>
      <c r="Q9" s="852">
        <f t="shared" si="6"/>
        <v>16105</v>
      </c>
      <c r="R9" s="852">
        <f t="shared" si="7"/>
        <v>16105</v>
      </c>
    </row>
    <row r="10" spans="1:18">
      <c r="A10" t="s">
        <v>843</v>
      </c>
      <c r="B10" s="531">
        <v>2179075.38</v>
      </c>
      <c r="C10" s="531">
        <v>2558110.4500000002</v>
      </c>
      <c r="D10">
        <v>26530</v>
      </c>
      <c r="E10">
        <v>29900</v>
      </c>
      <c r="F10" s="570">
        <v>0.8518</v>
      </c>
      <c r="G10" s="570">
        <v>1</v>
      </c>
      <c r="H10" s="828" t="s">
        <v>843</v>
      </c>
      <c r="I10" s="853">
        <f t="shared" si="0"/>
        <v>59901.469999999739</v>
      </c>
      <c r="J10" s="854">
        <f t="shared" si="1"/>
        <v>7569.0200000000186</v>
      </c>
      <c r="K10" s="854">
        <f t="shared" si="8"/>
        <v>3336320.63</v>
      </c>
      <c r="L10" s="854">
        <f t="shared" si="2"/>
        <v>2179075.38</v>
      </c>
      <c r="M10" s="854">
        <f t="shared" si="3"/>
        <v>2558110.4500000002</v>
      </c>
      <c r="O10" s="855">
        <f t="shared" si="4"/>
        <v>270</v>
      </c>
      <c r="P10" s="856">
        <f t="shared" si="5"/>
        <v>90</v>
      </c>
      <c r="Q10" s="856">
        <f t="shared" si="6"/>
        <v>26530</v>
      </c>
      <c r="R10" s="856">
        <f t="shared" si="7"/>
        <v>29900</v>
      </c>
    </row>
    <row r="11" spans="1:18">
      <c r="A11" t="s">
        <v>844</v>
      </c>
      <c r="B11" s="531">
        <v>4337407.5199999996</v>
      </c>
      <c r="C11" s="531">
        <v>6668935.04</v>
      </c>
      <c r="D11">
        <v>10430</v>
      </c>
      <c r="E11">
        <v>13641</v>
      </c>
      <c r="F11" s="552">
        <v>0.58779999999999999</v>
      </c>
      <c r="G11" s="570">
        <v>0.90380000000000005</v>
      </c>
      <c r="H11" s="828" t="s">
        <v>844</v>
      </c>
      <c r="I11" s="857">
        <f t="shared" si="0"/>
        <v>0</v>
      </c>
      <c r="J11" s="858">
        <f t="shared" si="1"/>
        <v>30411.230000000447</v>
      </c>
      <c r="K11" s="858">
        <f t="shared" si="8"/>
        <v>7378530.3799999999</v>
      </c>
      <c r="L11" s="858">
        <f t="shared" si="2"/>
        <v>4337407.5199999996</v>
      </c>
      <c r="M11" s="858">
        <f t="shared" si="3"/>
        <v>6668935.04</v>
      </c>
      <c r="N11" s="859"/>
      <c r="O11" s="860">
        <f t="shared" si="4"/>
        <v>0</v>
      </c>
      <c r="P11" s="861">
        <f t="shared" si="5"/>
        <v>43</v>
      </c>
      <c r="Q11" s="861">
        <f t="shared" si="6"/>
        <v>10430</v>
      </c>
      <c r="R11" s="861">
        <f t="shared" si="7"/>
        <v>13641</v>
      </c>
    </row>
    <row r="12" spans="1:18">
      <c r="A12" t="s">
        <v>845</v>
      </c>
      <c r="B12" s="531">
        <v>1505980.97</v>
      </c>
      <c r="C12" s="531">
        <v>1505980.97</v>
      </c>
      <c r="D12">
        <v>20616</v>
      </c>
      <c r="E12">
        <v>20616</v>
      </c>
      <c r="F12" s="570">
        <v>1</v>
      </c>
      <c r="G12" s="570">
        <v>1</v>
      </c>
      <c r="H12" s="828" t="s">
        <v>845</v>
      </c>
      <c r="I12" s="862">
        <f t="shared" si="0"/>
        <v>0</v>
      </c>
      <c r="J12" s="863">
        <f t="shared" si="1"/>
        <v>0</v>
      </c>
      <c r="K12" s="863">
        <f t="shared" si="8"/>
        <v>2156250.46</v>
      </c>
      <c r="L12" s="863">
        <f t="shared" si="2"/>
        <v>1505980.97</v>
      </c>
      <c r="M12" s="863">
        <f t="shared" si="3"/>
        <v>1505980.97</v>
      </c>
      <c r="N12" s="864"/>
      <c r="O12" s="865">
        <f t="shared" si="4"/>
        <v>0</v>
      </c>
      <c r="P12" s="866">
        <f t="shared" si="5"/>
        <v>0</v>
      </c>
      <c r="Q12" s="866">
        <f t="shared" si="6"/>
        <v>20616</v>
      </c>
      <c r="R12" s="866">
        <f t="shared" si="7"/>
        <v>20616</v>
      </c>
    </row>
    <row r="13" spans="1:18">
      <c r="A13" t="s">
        <v>846</v>
      </c>
      <c r="B13" s="531">
        <v>1128041.17</v>
      </c>
      <c r="C13" s="531">
        <v>1342832.01</v>
      </c>
      <c r="D13">
        <v>31720</v>
      </c>
      <c r="E13">
        <v>37150</v>
      </c>
      <c r="F13" s="570">
        <v>0.84</v>
      </c>
      <c r="G13" s="552">
        <v>1</v>
      </c>
      <c r="H13" s="828" t="s">
        <v>846</v>
      </c>
      <c r="I13" s="867">
        <f t="shared" si="0"/>
        <v>80595.909999999916</v>
      </c>
      <c r="J13" s="868">
        <f>+C13-C33</f>
        <v>0</v>
      </c>
      <c r="K13" s="868">
        <f t="shared" si="8"/>
        <v>1433580.44</v>
      </c>
      <c r="L13" s="868">
        <f t="shared" si="2"/>
        <v>1128041.17</v>
      </c>
      <c r="M13" s="868">
        <f t="shared" si="3"/>
        <v>1342832.01</v>
      </c>
      <c r="N13" s="869"/>
      <c r="O13" s="870">
        <f t="shared" si="4"/>
        <v>767</v>
      </c>
      <c r="P13" s="871">
        <f t="shared" si="5"/>
        <v>0</v>
      </c>
      <c r="Q13" s="871">
        <f t="shared" si="6"/>
        <v>31720</v>
      </c>
      <c r="R13" s="871">
        <f t="shared" si="7"/>
        <v>37150</v>
      </c>
    </row>
    <row r="14" spans="1:18">
      <c r="A14" t="s">
        <v>847</v>
      </c>
      <c r="B14" s="531">
        <v>1765711.54</v>
      </c>
      <c r="C14" s="531">
        <v>2005333.58</v>
      </c>
      <c r="D14">
        <v>21802</v>
      </c>
      <c r="E14">
        <v>27107</v>
      </c>
      <c r="F14" s="552">
        <v>0.88049999999999995</v>
      </c>
      <c r="G14" s="570">
        <v>1</v>
      </c>
      <c r="H14" s="828" t="s">
        <v>847</v>
      </c>
      <c r="I14" s="872">
        <f t="shared" si="0"/>
        <v>48437.469999999972</v>
      </c>
      <c r="J14" s="873">
        <f>+C14-C34</f>
        <v>0</v>
      </c>
      <c r="K14" s="873">
        <f t="shared" si="8"/>
        <v>2140576.48</v>
      </c>
      <c r="L14" s="873">
        <f t="shared" si="2"/>
        <v>1765711.54</v>
      </c>
      <c r="M14" s="873">
        <f t="shared" si="3"/>
        <v>2005333.58</v>
      </c>
      <c r="N14" s="874"/>
      <c r="O14" s="875">
        <f t="shared" si="4"/>
        <v>1445</v>
      </c>
      <c r="P14" s="876">
        <f t="shared" si="5"/>
        <v>0</v>
      </c>
      <c r="Q14" s="876">
        <f t="shared" si="6"/>
        <v>21802</v>
      </c>
      <c r="R14" s="876">
        <f t="shared" si="7"/>
        <v>27107</v>
      </c>
    </row>
    <row r="15" spans="1:18">
      <c r="A15" t="s">
        <v>848</v>
      </c>
      <c r="B15" s="531">
        <v>4802.32</v>
      </c>
      <c r="C15" s="531">
        <v>1217218.95</v>
      </c>
      <c r="D15">
        <v>810</v>
      </c>
      <c r="E15">
        <v>11950</v>
      </c>
      <c r="F15" s="552">
        <v>1.6000000000000001E-3</v>
      </c>
      <c r="G15" s="552">
        <v>0.3992</v>
      </c>
      <c r="H15" s="828" t="s">
        <v>848</v>
      </c>
      <c r="I15" s="877">
        <f t="shared" si="0"/>
        <v>860.11999999999989</v>
      </c>
      <c r="J15" s="878">
        <f>+C15-C35</f>
        <v>221898.34999999998</v>
      </c>
      <c r="K15" s="878">
        <f t="shared" si="8"/>
        <v>0</v>
      </c>
      <c r="L15" s="878">
        <f t="shared" si="2"/>
        <v>4802.32</v>
      </c>
      <c r="M15" s="878">
        <f t="shared" si="3"/>
        <v>1217218.95</v>
      </c>
      <c r="N15" s="879"/>
      <c r="O15" s="880">
        <f t="shared" si="4"/>
        <v>180</v>
      </c>
      <c r="P15" s="881">
        <f t="shared" si="5"/>
        <v>1261</v>
      </c>
      <c r="Q15" s="881">
        <f t="shared" si="6"/>
        <v>810</v>
      </c>
      <c r="R15" s="881">
        <f t="shared" si="7"/>
        <v>11950</v>
      </c>
    </row>
    <row r="16" spans="1:18">
      <c r="A16" t="s">
        <v>849</v>
      </c>
      <c r="B16" s="531">
        <v>499735.96</v>
      </c>
      <c r="C16" s="531">
        <v>499735.96</v>
      </c>
      <c r="D16">
        <v>2515</v>
      </c>
      <c r="E16">
        <v>2515</v>
      </c>
      <c r="F16" s="552">
        <v>1</v>
      </c>
      <c r="G16" s="552">
        <v>1</v>
      </c>
      <c r="H16" s="828" t="s">
        <v>849</v>
      </c>
      <c r="I16" s="882">
        <f t="shared" si="0"/>
        <v>0</v>
      </c>
      <c r="J16" s="883">
        <f>+C16-C36</f>
        <v>0</v>
      </c>
      <c r="K16" s="883">
        <f t="shared" si="8"/>
        <v>499321.73</v>
      </c>
      <c r="L16" s="883">
        <f t="shared" si="2"/>
        <v>499735.96</v>
      </c>
      <c r="M16" s="883">
        <f t="shared" si="3"/>
        <v>499735.96</v>
      </c>
      <c r="N16" s="884"/>
      <c r="O16" s="885">
        <f t="shared" si="4"/>
        <v>0</v>
      </c>
      <c r="P16" s="886">
        <f t="shared" si="5"/>
        <v>0</v>
      </c>
      <c r="Q16" s="886">
        <f t="shared" si="6"/>
        <v>2515</v>
      </c>
      <c r="R16" s="886">
        <f t="shared" si="7"/>
        <v>2515</v>
      </c>
    </row>
    <row r="17" spans="1:18">
      <c r="A17" t="s">
        <v>850</v>
      </c>
      <c r="B17" s="531">
        <v>389804.76</v>
      </c>
      <c r="C17" s="531">
        <v>389804.76</v>
      </c>
      <c r="D17">
        <v>6458</v>
      </c>
      <c r="E17">
        <v>6458</v>
      </c>
      <c r="F17" s="570">
        <v>1</v>
      </c>
      <c r="G17" s="552">
        <v>1</v>
      </c>
      <c r="H17" s="828" t="s">
        <v>850</v>
      </c>
      <c r="I17" s="887">
        <f t="shared" si="0"/>
        <v>0</v>
      </c>
      <c r="J17" s="888">
        <f t="shared" si="1"/>
        <v>0</v>
      </c>
      <c r="K17" s="888">
        <f t="shared" si="8"/>
        <v>0</v>
      </c>
      <c r="L17" s="888">
        <f t="shared" si="2"/>
        <v>389804.76</v>
      </c>
      <c r="M17" s="888">
        <f t="shared" si="3"/>
        <v>389804.76</v>
      </c>
      <c r="N17" s="889"/>
      <c r="O17" s="890">
        <f t="shared" si="4"/>
        <v>0</v>
      </c>
      <c r="P17" s="891">
        <f t="shared" si="5"/>
        <v>0</v>
      </c>
      <c r="Q17" s="891">
        <f t="shared" si="6"/>
        <v>6458</v>
      </c>
      <c r="R17" s="891">
        <f t="shared" si="7"/>
        <v>6458</v>
      </c>
    </row>
    <row r="18" spans="1:18">
      <c r="A18" t="s">
        <v>851</v>
      </c>
      <c r="B18" s="531">
        <v>112526.05</v>
      </c>
      <c r="C18" s="531">
        <v>112526.05</v>
      </c>
      <c r="D18">
        <v>1400</v>
      </c>
      <c r="E18">
        <v>1400</v>
      </c>
      <c r="F18" s="570">
        <v>1</v>
      </c>
      <c r="G18" s="552">
        <v>1</v>
      </c>
      <c r="H18" s="828" t="s">
        <v>851</v>
      </c>
      <c r="I18" s="892">
        <f t="shared" si="0"/>
        <v>0</v>
      </c>
      <c r="J18" s="893">
        <f t="shared" si="1"/>
        <v>0</v>
      </c>
      <c r="K18" s="893">
        <f t="shared" si="8"/>
        <v>112526.05</v>
      </c>
      <c r="L18" s="893">
        <f t="shared" si="2"/>
        <v>112526.05</v>
      </c>
      <c r="M18" s="893">
        <f t="shared" si="3"/>
        <v>112526.05</v>
      </c>
      <c r="N18" s="894"/>
      <c r="O18" s="895">
        <f t="shared" si="4"/>
        <v>0</v>
      </c>
      <c r="P18" s="896">
        <f t="shared" si="5"/>
        <v>0</v>
      </c>
      <c r="Q18" s="896">
        <f t="shared" si="6"/>
        <v>1400</v>
      </c>
      <c r="R18" s="896">
        <f t="shared" si="7"/>
        <v>1400</v>
      </c>
    </row>
    <row r="19" spans="1:18">
      <c r="A19" t="s">
        <v>852</v>
      </c>
      <c r="B19" s="531">
        <v>818633.54</v>
      </c>
      <c r="C19" s="531">
        <v>3888509.32</v>
      </c>
      <c r="D19">
        <v>1270</v>
      </c>
      <c r="E19">
        <v>5980</v>
      </c>
      <c r="F19" s="552">
        <v>0.1429</v>
      </c>
      <c r="G19" s="552">
        <v>0.67859999999999998</v>
      </c>
      <c r="H19" s="828" t="s">
        <v>852</v>
      </c>
      <c r="I19" s="897">
        <f t="shared" si="0"/>
        <v>0</v>
      </c>
      <c r="J19" s="898">
        <f t="shared" si="1"/>
        <v>450248.44999999972</v>
      </c>
      <c r="K19" s="898">
        <f t="shared" si="8"/>
        <v>1637267.08</v>
      </c>
      <c r="L19" s="898">
        <f t="shared" si="2"/>
        <v>818633.54</v>
      </c>
      <c r="M19" s="898">
        <f t="shared" si="3"/>
        <v>3888509.32</v>
      </c>
      <c r="N19" s="899"/>
      <c r="O19" s="900">
        <f t="shared" si="4"/>
        <v>0</v>
      </c>
      <c r="P19" s="901">
        <f t="shared" si="5"/>
        <v>660</v>
      </c>
      <c r="Q19" s="901">
        <f t="shared" si="6"/>
        <v>1270</v>
      </c>
      <c r="R19" s="901">
        <f t="shared" si="7"/>
        <v>5980</v>
      </c>
    </row>
    <row r="20" spans="1:18" ht="15.75" thickBot="1">
      <c r="A20" t="s">
        <v>853</v>
      </c>
      <c r="B20">
        <v>0</v>
      </c>
      <c r="C20">
        <v>0</v>
      </c>
      <c r="D20">
        <v>0</v>
      </c>
      <c r="E20">
        <v>0</v>
      </c>
      <c r="F20" s="552">
        <v>0</v>
      </c>
      <c r="G20" s="552">
        <v>0</v>
      </c>
      <c r="H20" s="902" t="s">
        <v>853</v>
      </c>
      <c r="I20" s="903">
        <f t="shared" si="0"/>
        <v>0</v>
      </c>
      <c r="J20" s="904">
        <f>+C20-C40</f>
        <v>0</v>
      </c>
      <c r="K20" s="904">
        <f t="shared" si="8"/>
        <v>0</v>
      </c>
      <c r="L20" s="904">
        <f t="shared" si="2"/>
        <v>0</v>
      </c>
      <c r="M20" s="904">
        <f t="shared" si="3"/>
        <v>0</v>
      </c>
      <c r="N20" s="905"/>
      <c r="O20" s="906">
        <f t="shared" si="4"/>
        <v>0</v>
      </c>
      <c r="P20" s="907">
        <f t="shared" si="5"/>
        <v>0</v>
      </c>
      <c r="Q20" s="907">
        <f t="shared" si="6"/>
        <v>0</v>
      </c>
      <c r="R20" s="907">
        <f t="shared" si="7"/>
        <v>0</v>
      </c>
    </row>
    <row r="21" spans="1:18" ht="15.75" thickBot="1">
      <c r="A21" s="1605" t="s">
        <v>779</v>
      </c>
      <c r="B21" s="1605"/>
      <c r="C21" s="1605"/>
      <c r="D21" s="1605"/>
      <c r="E21" s="1605"/>
      <c r="F21" s="1605"/>
      <c r="G21" s="1605"/>
    </row>
    <row r="22" spans="1:18" s="515" customFormat="1" ht="14.45" customHeight="1">
      <c r="A22" s="824" t="s">
        <v>767</v>
      </c>
      <c r="B22" s="825" t="s">
        <v>768</v>
      </c>
      <c r="C22" s="825" t="s">
        <v>769</v>
      </c>
      <c r="D22" s="825" t="s">
        <v>770</v>
      </c>
      <c r="E22" s="825" t="s">
        <v>771</v>
      </c>
      <c r="F22" s="825" t="s">
        <v>772</v>
      </c>
      <c r="G22" s="826" t="s">
        <v>773</v>
      </c>
    </row>
    <row r="23" spans="1:18">
      <c r="A23" t="s">
        <v>88</v>
      </c>
      <c r="B23" s="531">
        <v>33152987</v>
      </c>
      <c r="C23" s="531">
        <v>50663092.310000002</v>
      </c>
      <c r="D23">
        <v>299428</v>
      </c>
      <c r="E23">
        <v>380688</v>
      </c>
      <c r="F23" s="570">
        <v>0.57850000000000001</v>
      </c>
      <c r="G23" s="570">
        <v>0.8841</v>
      </c>
      <c r="H23" s="1225">
        <v>10</v>
      </c>
      <c r="I23">
        <f>+D3*$H$23</f>
        <v>3053570</v>
      </c>
      <c r="J23">
        <f>+E3*$H$23</f>
        <v>3863310</v>
      </c>
    </row>
    <row r="24" spans="1:18">
      <c r="A24" t="s">
        <v>837</v>
      </c>
      <c r="B24" s="531">
        <v>0</v>
      </c>
      <c r="C24" s="531">
        <v>0</v>
      </c>
      <c r="D24">
        <v>8492</v>
      </c>
      <c r="E24">
        <v>8492</v>
      </c>
      <c r="F24" s="570">
        <v>0</v>
      </c>
      <c r="G24" s="570">
        <v>0</v>
      </c>
      <c r="I24">
        <f t="shared" ref="I24:J40" si="9">+D4*$H$23</f>
        <v>84920</v>
      </c>
      <c r="J24">
        <f t="shared" si="9"/>
        <v>84920</v>
      </c>
    </row>
    <row r="25" spans="1:18">
      <c r="A25" t="s">
        <v>838</v>
      </c>
      <c r="B25" s="531">
        <v>1690947.96</v>
      </c>
      <c r="C25" s="531">
        <v>1719130.43</v>
      </c>
      <c r="D25">
        <v>17781</v>
      </c>
      <c r="E25">
        <v>18270</v>
      </c>
      <c r="F25" s="570">
        <v>0.98360000000000003</v>
      </c>
      <c r="G25" s="570">
        <v>1</v>
      </c>
      <c r="I25">
        <f t="shared" si="9"/>
        <v>180810</v>
      </c>
      <c r="J25">
        <f t="shared" si="9"/>
        <v>182700</v>
      </c>
    </row>
    <row r="26" spans="1:18">
      <c r="A26" t="s">
        <v>839</v>
      </c>
      <c r="B26" s="531">
        <v>9184045.0099999998</v>
      </c>
      <c r="C26" s="531">
        <v>10923641.310000001</v>
      </c>
      <c r="D26">
        <v>76915</v>
      </c>
      <c r="E26">
        <v>83151</v>
      </c>
      <c r="F26" s="570">
        <v>0.80130000000000001</v>
      </c>
      <c r="G26" s="570">
        <v>0.95309999999999995</v>
      </c>
      <c r="I26">
        <f t="shared" si="9"/>
        <v>784650</v>
      </c>
      <c r="J26">
        <f t="shared" si="9"/>
        <v>839730</v>
      </c>
    </row>
    <row r="27" spans="1:18">
      <c r="A27" t="s">
        <v>840</v>
      </c>
      <c r="B27" s="531">
        <v>7847756.21</v>
      </c>
      <c r="C27" s="531">
        <v>14024734.25</v>
      </c>
      <c r="D27">
        <v>38797</v>
      </c>
      <c r="E27">
        <v>54415</v>
      </c>
      <c r="F27" s="570">
        <v>0.53600000000000003</v>
      </c>
      <c r="G27" s="570">
        <v>0.95779999999999998</v>
      </c>
      <c r="I27">
        <f t="shared" si="9"/>
        <v>391270</v>
      </c>
      <c r="J27">
        <f t="shared" si="9"/>
        <v>546440</v>
      </c>
    </row>
    <row r="28" spans="1:18">
      <c r="A28" t="s">
        <v>841</v>
      </c>
      <c r="B28" s="531">
        <v>1372697.06</v>
      </c>
      <c r="C28" s="531">
        <v>4022293.81</v>
      </c>
      <c r="D28">
        <v>20449</v>
      </c>
      <c r="E28">
        <v>46067</v>
      </c>
      <c r="F28" s="552">
        <v>0.31169999999999998</v>
      </c>
      <c r="G28" s="570">
        <v>0.91339999999999999</v>
      </c>
      <c r="I28">
        <f t="shared" si="9"/>
        <v>215360</v>
      </c>
      <c r="J28">
        <f t="shared" si="9"/>
        <v>481310</v>
      </c>
    </row>
    <row r="29" spans="1:18">
      <c r="A29" t="s">
        <v>842</v>
      </c>
      <c r="B29" s="531">
        <v>505616.54</v>
      </c>
      <c r="C29" s="531">
        <v>494432.47</v>
      </c>
      <c r="D29">
        <v>16105</v>
      </c>
      <c r="E29">
        <v>15631</v>
      </c>
      <c r="F29" s="570">
        <v>1</v>
      </c>
      <c r="G29" s="570">
        <v>0.97789999999999999</v>
      </c>
      <c r="I29">
        <f t="shared" si="9"/>
        <v>161050</v>
      </c>
      <c r="J29">
        <f t="shared" si="9"/>
        <v>161050</v>
      </c>
    </row>
    <row r="30" spans="1:18">
      <c r="A30" t="s">
        <v>843</v>
      </c>
      <c r="B30" s="531">
        <v>2119173.91</v>
      </c>
      <c r="C30" s="531">
        <v>2550541.4300000002</v>
      </c>
      <c r="D30">
        <v>26260</v>
      </c>
      <c r="E30">
        <v>29810</v>
      </c>
      <c r="F30" s="570">
        <v>0.82840000000000003</v>
      </c>
      <c r="G30" s="570">
        <v>0.997</v>
      </c>
      <c r="I30">
        <f t="shared" si="9"/>
        <v>265300</v>
      </c>
      <c r="J30">
        <f t="shared" si="9"/>
        <v>299000</v>
      </c>
    </row>
    <row r="31" spans="1:18">
      <c r="A31" t="s">
        <v>844</v>
      </c>
      <c r="B31" s="531">
        <v>4337407.5199999996</v>
      </c>
      <c r="C31" s="531">
        <v>6638523.8099999996</v>
      </c>
      <c r="D31">
        <v>10430</v>
      </c>
      <c r="E31">
        <v>13598</v>
      </c>
      <c r="F31" s="552">
        <v>0.58779999999999999</v>
      </c>
      <c r="G31" s="570">
        <v>0.89970000000000006</v>
      </c>
      <c r="I31">
        <f t="shared" si="9"/>
        <v>104300</v>
      </c>
      <c r="J31">
        <f t="shared" si="9"/>
        <v>136410</v>
      </c>
    </row>
    <row r="32" spans="1:18">
      <c r="A32" t="s">
        <v>845</v>
      </c>
      <c r="B32" s="531">
        <v>1505980.97</v>
      </c>
      <c r="C32" s="531">
        <v>1505980.97</v>
      </c>
      <c r="D32">
        <v>20616</v>
      </c>
      <c r="E32">
        <v>20616</v>
      </c>
      <c r="F32" s="570">
        <v>1</v>
      </c>
      <c r="G32" s="570">
        <v>1</v>
      </c>
      <c r="I32">
        <f t="shared" si="9"/>
        <v>206160</v>
      </c>
      <c r="J32">
        <f t="shared" si="9"/>
        <v>206160</v>
      </c>
    </row>
    <row r="33" spans="1:10">
      <c r="A33" t="s">
        <v>846</v>
      </c>
      <c r="B33" s="531">
        <v>1047445.26</v>
      </c>
      <c r="C33" s="531">
        <v>1342832.01</v>
      </c>
      <c r="D33">
        <v>30953</v>
      </c>
      <c r="E33">
        <v>37150</v>
      </c>
      <c r="F33" s="570">
        <v>0.78</v>
      </c>
      <c r="G33" s="552">
        <v>1</v>
      </c>
      <c r="I33">
        <f t="shared" si="9"/>
        <v>317200</v>
      </c>
      <c r="J33">
        <f t="shared" si="9"/>
        <v>371500</v>
      </c>
    </row>
    <row r="34" spans="1:10">
      <c r="A34" t="s">
        <v>847</v>
      </c>
      <c r="B34" s="531">
        <v>1717274.07</v>
      </c>
      <c r="C34" s="531">
        <v>2005333.58</v>
      </c>
      <c r="D34">
        <v>20357</v>
      </c>
      <c r="E34">
        <v>27107</v>
      </c>
      <c r="F34" s="552">
        <v>0.85640000000000005</v>
      </c>
      <c r="G34" s="570">
        <v>1</v>
      </c>
      <c r="I34">
        <f t="shared" si="9"/>
        <v>218020</v>
      </c>
      <c r="J34">
        <f t="shared" si="9"/>
        <v>271070</v>
      </c>
    </row>
    <row r="35" spans="1:10">
      <c r="A35" t="s">
        <v>848</v>
      </c>
      <c r="B35" s="531">
        <v>3942.2</v>
      </c>
      <c r="C35" s="531">
        <v>995320.6</v>
      </c>
      <c r="D35">
        <v>630</v>
      </c>
      <c r="E35">
        <v>10689</v>
      </c>
      <c r="F35" s="552">
        <v>1.2999999999999999E-3</v>
      </c>
      <c r="G35" s="552">
        <v>0.32640000000000002</v>
      </c>
      <c r="I35">
        <f t="shared" si="9"/>
        <v>8100</v>
      </c>
      <c r="J35">
        <f t="shared" si="9"/>
        <v>119500</v>
      </c>
    </row>
    <row r="36" spans="1:10">
      <c r="A36" t="s">
        <v>849</v>
      </c>
      <c r="B36" s="531">
        <v>499735.96</v>
      </c>
      <c r="C36" s="531">
        <v>499735.96</v>
      </c>
      <c r="D36">
        <v>2515</v>
      </c>
      <c r="E36">
        <v>2515</v>
      </c>
      <c r="F36" s="552">
        <v>1</v>
      </c>
      <c r="G36" s="552">
        <v>1</v>
      </c>
      <c r="I36">
        <f t="shared" si="9"/>
        <v>25150</v>
      </c>
      <c r="J36">
        <f t="shared" si="9"/>
        <v>25150</v>
      </c>
    </row>
    <row r="37" spans="1:10">
      <c r="A37" t="s">
        <v>850</v>
      </c>
      <c r="B37" s="531">
        <v>389804.76</v>
      </c>
      <c r="C37" s="531">
        <v>389804.76</v>
      </c>
      <c r="D37">
        <v>6458</v>
      </c>
      <c r="E37">
        <v>6458</v>
      </c>
      <c r="F37" s="570">
        <v>1</v>
      </c>
      <c r="G37" s="552">
        <v>1</v>
      </c>
      <c r="I37">
        <f t="shared" si="9"/>
        <v>64580</v>
      </c>
      <c r="J37">
        <f t="shared" si="9"/>
        <v>64580</v>
      </c>
    </row>
    <row r="38" spans="1:10">
      <c r="A38" t="s">
        <v>851</v>
      </c>
      <c r="B38" s="531">
        <v>112526.05</v>
      </c>
      <c r="C38" s="531">
        <v>112526.05</v>
      </c>
      <c r="D38">
        <v>1400</v>
      </c>
      <c r="E38">
        <v>1400</v>
      </c>
      <c r="F38" s="570">
        <v>1</v>
      </c>
      <c r="G38" s="552">
        <v>1</v>
      </c>
      <c r="I38">
        <f t="shared" si="9"/>
        <v>14000</v>
      </c>
      <c r="J38">
        <f t="shared" si="9"/>
        <v>14000</v>
      </c>
    </row>
    <row r="39" spans="1:10">
      <c r="A39" t="s">
        <v>852</v>
      </c>
      <c r="B39" s="531">
        <v>818633.54</v>
      </c>
      <c r="C39" s="531">
        <v>3438260.87</v>
      </c>
      <c r="D39">
        <v>1270</v>
      </c>
      <c r="E39">
        <v>5320</v>
      </c>
      <c r="F39" s="552">
        <v>0.1429</v>
      </c>
      <c r="G39" s="552">
        <v>0.6</v>
      </c>
      <c r="I39">
        <f t="shared" si="9"/>
        <v>12700</v>
      </c>
      <c r="J39">
        <f t="shared" si="9"/>
        <v>59800</v>
      </c>
    </row>
    <row r="40" spans="1:10">
      <c r="A40" t="s">
        <v>853</v>
      </c>
      <c r="B40">
        <v>0</v>
      </c>
      <c r="C40">
        <v>0</v>
      </c>
      <c r="D40">
        <v>0</v>
      </c>
      <c r="E40">
        <v>0</v>
      </c>
      <c r="F40" s="552">
        <v>0</v>
      </c>
      <c r="G40" s="552">
        <v>0</v>
      </c>
      <c r="I40">
        <f t="shared" si="9"/>
        <v>0</v>
      </c>
      <c r="J40">
        <f t="shared" si="9"/>
        <v>0</v>
      </c>
    </row>
    <row r="41" spans="1:10">
      <c r="B41" s="531"/>
      <c r="C41" s="531"/>
      <c r="F41" s="570"/>
      <c r="G41" s="570"/>
    </row>
    <row r="42" spans="1:10">
      <c r="B42" s="531"/>
      <c r="C42" s="531"/>
      <c r="F42" s="570"/>
      <c r="G42" s="570"/>
    </row>
    <row r="43" spans="1:10">
      <c r="F43" s="552"/>
      <c r="G43" s="552"/>
    </row>
    <row r="44" spans="1:10">
      <c r="F44" s="552"/>
      <c r="G44" s="552"/>
    </row>
    <row r="45" spans="1:10">
      <c r="F45" s="552"/>
      <c r="G45" s="552"/>
    </row>
    <row r="46" spans="1:10">
      <c r="F46" s="552"/>
      <c r="G46" s="552"/>
    </row>
    <row r="47" spans="1:10">
      <c r="F47" s="552"/>
      <c r="G47" s="552"/>
    </row>
    <row r="48" spans="1:10">
      <c r="A48" t="s">
        <v>767</v>
      </c>
      <c r="B48" t="s">
        <v>768</v>
      </c>
      <c r="C48" t="s">
        <v>769</v>
      </c>
      <c r="D48" t="s">
        <v>770</v>
      </c>
      <c r="E48" t="s">
        <v>771</v>
      </c>
      <c r="F48" s="552" t="s">
        <v>772</v>
      </c>
      <c r="G48" s="552" t="s">
        <v>773</v>
      </c>
    </row>
    <row r="49" spans="1:7">
      <c r="A49" t="s">
        <v>88</v>
      </c>
      <c r="B49" s="531">
        <v>42509998.109999999</v>
      </c>
      <c r="C49" s="531">
        <v>8768117.6799999997</v>
      </c>
      <c r="D49">
        <v>331189</v>
      </c>
      <c r="E49">
        <v>59696</v>
      </c>
      <c r="F49" s="570">
        <v>0.74180000000000001</v>
      </c>
      <c r="G49" s="552">
        <v>0.153</v>
      </c>
    </row>
    <row r="50" spans="1:7">
      <c r="A50" t="s">
        <v>837</v>
      </c>
      <c r="B50">
        <v>0</v>
      </c>
      <c r="C50" s="531">
        <v>0</v>
      </c>
      <c r="D50">
        <v>8492</v>
      </c>
      <c r="E50">
        <v>8012</v>
      </c>
      <c r="F50" s="552">
        <v>0</v>
      </c>
      <c r="G50" s="570">
        <v>0</v>
      </c>
    </row>
    <row r="51" spans="1:7">
      <c r="A51" t="s">
        <v>838</v>
      </c>
      <c r="B51" s="531">
        <v>1719130.43</v>
      </c>
      <c r="C51" s="531">
        <v>1338667.1399999999</v>
      </c>
      <c r="D51">
        <v>18263</v>
      </c>
      <c r="E51">
        <v>17627</v>
      </c>
      <c r="F51" s="552">
        <v>1</v>
      </c>
      <c r="G51" s="570">
        <v>0.77869999999999995</v>
      </c>
    </row>
    <row r="52" spans="1:7">
      <c r="A52" t="s">
        <v>839</v>
      </c>
      <c r="B52" s="531">
        <v>10712587.359999999</v>
      </c>
      <c r="C52" s="531">
        <v>1719130.44</v>
      </c>
      <c r="D52">
        <v>81194</v>
      </c>
      <c r="E52">
        <v>6008</v>
      </c>
      <c r="F52" s="552">
        <v>0.93469999999999998</v>
      </c>
      <c r="G52" s="570">
        <v>0.15</v>
      </c>
    </row>
    <row r="53" spans="1:7">
      <c r="A53" t="s">
        <v>840</v>
      </c>
      <c r="B53" s="531">
        <v>8086622.6900000004</v>
      </c>
      <c r="C53" s="531">
        <v>1934930.41</v>
      </c>
      <c r="D53">
        <v>30729</v>
      </c>
      <c r="E53">
        <v>6392</v>
      </c>
      <c r="F53" s="552">
        <v>0.61160000000000003</v>
      </c>
      <c r="G53" s="570">
        <v>0.14630000000000001</v>
      </c>
    </row>
    <row r="54" spans="1:7">
      <c r="A54" t="s">
        <v>841</v>
      </c>
      <c r="B54" s="531">
        <v>2790664.86</v>
      </c>
      <c r="C54" s="531">
        <v>0</v>
      </c>
      <c r="D54">
        <v>41560</v>
      </c>
      <c r="E54">
        <v>0</v>
      </c>
      <c r="F54" s="552">
        <v>0.70579999999999998</v>
      </c>
      <c r="G54" s="570">
        <v>0</v>
      </c>
    </row>
    <row r="55" spans="1:7">
      <c r="A55" t="s">
        <v>842</v>
      </c>
      <c r="B55" s="531">
        <v>506619.53</v>
      </c>
      <c r="C55" s="531">
        <v>310742.83</v>
      </c>
      <c r="D55">
        <v>14710</v>
      </c>
      <c r="E55">
        <v>6324</v>
      </c>
      <c r="F55" s="570">
        <v>1</v>
      </c>
      <c r="G55" s="570">
        <v>0.61339999999999995</v>
      </c>
    </row>
    <row r="56" spans="1:7">
      <c r="A56" t="s">
        <v>843</v>
      </c>
      <c r="B56" s="531">
        <v>3336320.63</v>
      </c>
      <c r="C56" s="531">
        <v>798295.39</v>
      </c>
      <c r="D56">
        <v>29100</v>
      </c>
      <c r="E56">
        <v>7333</v>
      </c>
      <c r="F56" s="552">
        <v>1</v>
      </c>
      <c r="G56" s="570">
        <v>0.23930000000000001</v>
      </c>
    </row>
    <row r="57" spans="1:7">
      <c r="A57" t="s">
        <v>844</v>
      </c>
      <c r="B57" s="531">
        <v>7378530.3799999999</v>
      </c>
      <c r="C57" s="531">
        <v>2171172.5499999998</v>
      </c>
      <c r="D57">
        <v>12640</v>
      </c>
      <c r="E57">
        <v>3203</v>
      </c>
      <c r="F57" s="570">
        <v>1</v>
      </c>
      <c r="G57" s="570">
        <v>0.29430000000000001</v>
      </c>
    </row>
    <row r="58" spans="1:7">
      <c r="A58" t="s">
        <v>845</v>
      </c>
      <c r="B58" s="531">
        <v>2156250.46</v>
      </c>
      <c r="C58" s="531">
        <v>759.92</v>
      </c>
      <c r="D58">
        <v>24496</v>
      </c>
      <c r="E58">
        <v>54</v>
      </c>
      <c r="F58" s="552">
        <v>1</v>
      </c>
      <c r="G58" s="570">
        <v>4.0000000000000002E-4</v>
      </c>
    </row>
    <row r="59" spans="1:7">
      <c r="A59" t="s">
        <v>846</v>
      </c>
      <c r="B59" s="531">
        <v>1433580.44</v>
      </c>
      <c r="C59" s="531">
        <v>66472.69</v>
      </c>
      <c r="D59">
        <v>35575</v>
      </c>
      <c r="E59">
        <v>1766</v>
      </c>
      <c r="F59" s="552">
        <v>0.90200000000000002</v>
      </c>
      <c r="G59" s="552">
        <v>4.1799999999999997E-2</v>
      </c>
    </row>
    <row r="60" spans="1:7">
      <c r="A60" t="s">
        <v>847</v>
      </c>
      <c r="B60" s="531">
        <v>2140576.48</v>
      </c>
      <c r="C60" s="531">
        <v>0</v>
      </c>
      <c r="D60">
        <v>28291</v>
      </c>
      <c r="E60">
        <v>0</v>
      </c>
      <c r="F60" s="552">
        <v>0.97270000000000001</v>
      </c>
      <c r="G60" s="570">
        <v>0</v>
      </c>
    </row>
    <row r="61" spans="1:7">
      <c r="A61" t="s">
        <v>848</v>
      </c>
      <c r="B61">
        <v>0</v>
      </c>
      <c r="C61" s="531">
        <v>0</v>
      </c>
      <c r="D61">
        <v>0</v>
      </c>
      <c r="E61">
        <v>0</v>
      </c>
      <c r="F61" s="552">
        <v>0</v>
      </c>
      <c r="G61" s="552">
        <v>0</v>
      </c>
    </row>
    <row r="62" spans="1:7">
      <c r="A62" t="s">
        <v>849</v>
      </c>
      <c r="B62" s="531">
        <v>499321.73</v>
      </c>
      <c r="C62" s="531">
        <v>233043.72</v>
      </c>
      <c r="D62">
        <v>2200</v>
      </c>
      <c r="E62">
        <v>1676</v>
      </c>
      <c r="F62" s="570">
        <v>1</v>
      </c>
      <c r="G62" s="552">
        <v>0.4667</v>
      </c>
    </row>
    <row r="63" spans="1:7">
      <c r="A63" t="s">
        <v>850</v>
      </c>
      <c r="B63" s="531">
        <v>0</v>
      </c>
      <c r="C63" s="531">
        <v>194902.57</v>
      </c>
      <c r="D63">
        <v>0</v>
      </c>
      <c r="E63">
        <v>1302</v>
      </c>
      <c r="F63" s="552">
        <v>0</v>
      </c>
      <c r="G63" s="552">
        <v>0.5</v>
      </c>
    </row>
    <row r="64" spans="1:7">
      <c r="A64" t="s">
        <v>851</v>
      </c>
      <c r="B64" s="531">
        <v>112526.05</v>
      </c>
      <c r="C64" s="531">
        <v>0</v>
      </c>
      <c r="D64">
        <v>1400</v>
      </c>
      <c r="E64">
        <v>0</v>
      </c>
      <c r="F64" s="552">
        <v>1</v>
      </c>
      <c r="G64" s="552">
        <v>0</v>
      </c>
    </row>
    <row r="65" spans="1:11">
      <c r="A65" t="s">
        <v>852</v>
      </c>
      <c r="B65" s="531">
        <v>1637267.08</v>
      </c>
      <c r="C65" s="531">
        <v>0</v>
      </c>
      <c r="D65">
        <v>2540</v>
      </c>
      <c r="E65">
        <v>0</v>
      </c>
      <c r="F65" s="552">
        <v>0.28570000000000001</v>
      </c>
      <c r="G65" s="552">
        <v>0</v>
      </c>
    </row>
    <row r="66" spans="1:11">
      <c r="A66" t="s">
        <v>853</v>
      </c>
      <c r="C66">
        <v>0</v>
      </c>
      <c r="D66">
        <v>0</v>
      </c>
      <c r="E66">
        <v>0</v>
      </c>
      <c r="F66" s="552">
        <v>0</v>
      </c>
      <c r="G66" s="552">
        <v>0</v>
      </c>
    </row>
    <row r="69" spans="1:11">
      <c r="B69">
        <f>SUM(B50:B66)</f>
        <v>42509998.11999999</v>
      </c>
    </row>
    <row r="70" spans="1:11">
      <c r="B70" s="531">
        <f>B49-B69</f>
        <v>-9.9999904632568359E-3</v>
      </c>
    </row>
    <row r="73" spans="1:11">
      <c r="J73" s="570"/>
      <c r="K73" s="570"/>
    </row>
    <row r="74" spans="1:11">
      <c r="F74" s="552"/>
      <c r="G74" s="552"/>
      <c r="J74" s="570"/>
      <c r="K74" s="570"/>
    </row>
    <row r="75" spans="1:11">
      <c r="F75" s="552"/>
      <c r="G75" s="552"/>
      <c r="J75" s="570"/>
      <c r="K75" s="570"/>
    </row>
    <row r="76" spans="1:11">
      <c r="J76" s="570"/>
      <c r="K76" s="570"/>
    </row>
    <row r="77" spans="1:11">
      <c r="J77" s="570"/>
      <c r="K77" s="570"/>
    </row>
    <row r="78" spans="1:11">
      <c r="H78" s="570"/>
      <c r="I78" s="570"/>
      <c r="J78" s="570"/>
      <c r="K78" s="570"/>
    </row>
    <row r="79" spans="1:11">
      <c r="G79" s="552"/>
      <c r="H79" s="570"/>
      <c r="I79" s="570"/>
    </row>
    <row r="80" spans="1:11">
      <c r="H80" s="570"/>
      <c r="I80" s="570"/>
      <c r="J80" s="570"/>
      <c r="K80" s="552"/>
    </row>
    <row r="81" spans="6:11">
      <c r="I81" s="570"/>
      <c r="J81" s="570"/>
      <c r="K81" s="570"/>
    </row>
    <row r="82" spans="6:11">
      <c r="I82" s="570"/>
      <c r="J82" s="570"/>
      <c r="K82" s="570"/>
    </row>
    <row r="83" spans="6:11">
      <c r="I83" s="570"/>
      <c r="J83" s="570"/>
    </row>
    <row r="84" spans="6:11">
      <c r="I84" s="570"/>
      <c r="J84" s="570"/>
    </row>
    <row r="85" spans="6:11">
      <c r="G85" s="552"/>
      <c r="H85" s="570"/>
      <c r="I85" s="570"/>
      <c r="J85" s="570"/>
    </row>
    <row r="86" spans="6:11">
      <c r="G86" s="552"/>
      <c r="H86" s="570"/>
      <c r="I86" s="552"/>
    </row>
    <row r="87" spans="6:11">
      <c r="H87" s="570"/>
      <c r="I87" s="552"/>
    </row>
    <row r="88" spans="6:11">
      <c r="G88" s="552"/>
      <c r="H88" s="570"/>
      <c r="I88" s="552"/>
    </row>
    <row r="89" spans="6:11">
      <c r="F89" s="552"/>
      <c r="G89" s="552"/>
      <c r="H89" s="570"/>
    </row>
    <row r="90" spans="6:11">
      <c r="F90" s="552"/>
      <c r="G90" s="552"/>
    </row>
    <row r="91" spans="6:11">
      <c r="F91" s="552"/>
      <c r="G91" s="552"/>
    </row>
  </sheetData>
  <mergeCells count="6">
    <mergeCell ref="Q1:R1"/>
    <mergeCell ref="A21:G21"/>
    <mergeCell ref="A1:G1"/>
    <mergeCell ref="I1:J1"/>
    <mergeCell ref="K1:M1"/>
    <mergeCell ref="O1:P1"/>
  </mergeCells>
  <pageMargins left="0.7" right="0.7" top="0.75" bottom="0.75" header="0.3" footer="0.3"/>
  <pageSetup paperSize="9" orientation="portrait" r:id="rId1"/>
  <headerFooter>
    <oddFooter>&amp;L_x000D_&amp;1#&amp;"Calibri"&amp;10&amp;K000000 Data sensitivity - Public</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L48"/>
  <sheetViews>
    <sheetView zoomScaleNormal="100" workbookViewId="0">
      <selection activeCell="A19" sqref="A19:B19"/>
    </sheetView>
  </sheetViews>
  <sheetFormatPr defaultRowHeight="15"/>
  <cols>
    <col min="1" max="1" width="11.85546875" customWidth="1"/>
    <col min="2" max="2" width="29" customWidth="1"/>
    <col min="3" max="3" width="14" customWidth="1"/>
    <col min="4" max="4" width="16" customWidth="1"/>
    <col min="11" max="11" width="17.140625" customWidth="1"/>
    <col min="12" max="12" width="15.28515625" customWidth="1"/>
    <col min="13" max="13" width="9.7109375" bestFit="1" customWidth="1"/>
    <col min="14" max="14" width="12" bestFit="1" customWidth="1"/>
    <col min="15" max="15" width="10.5703125" bestFit="1" customWidth="1"/>
    <col min="16" max="16" width="11" bestFit="1" customWidth="1"/>
    <col min="35" max="35" width="12.42578125" bestFit="1" customWidth="1"/>
  </cols>
  <sheetData>
    <row r="1" spans="1:38" s="43" customFormat="1" ht="30" customHeight="1">
      <c r="A1" s="1637" t="s">
        <v>245</v>
      </c>
      <c r="B1" s="1637"/>
      <c r="C1" s="1637"/>
      <c r="D1" s="1637"/>
      <c r="E1" s="1637"/>
      <c r="F1" s="1637"/>
      <c r="G1" s="1637"/>
      <c r="H1" s="1637"/>
      <c r="I1" s="1637"/>
      <c r="J1"/>
      <c r="K1" s="49" t="s">
        <v>24</v>
      </c>
      <c r="L1" s="50">
        <v>46301</v>
      </c>
      <c r="M1"/>
      <c r="N1"/>
      <c r="O1"/>
      <c r="P1"/>
      <c r="Q1"/>
      <c r="R1"/>
      <c r="S1"/>
      <c r="T1"/>
      <c r="U1"/>
      <c r="V1"/>
      <c r="W1"/>
      <c r="X1"/>
      <c r="Y1"/>
      <c r="Z1"/>
      <c r="AA1"/>
      <c r="AB1"/>
      <c r="AC1"/>
      <c r="AD1"/>
      <c r="AE1"/>
      <c r="AF1"/>
      <c r="AG1"/>
      <c r="AH1"/>
      <c r="AI1"/>
      <c r="AJ1"/>
      <c r="AK1"/>
      <c r="AL1"/>
    </row>
    <row r="2" spans="1:38" s="43" customFormat="1" ht="30" customHeight="1">
      <c r="A2" s="44" t="s">
        <v>25</v>
      </c>
      <c r="B2" s="47"/>
      <c r="C2" s="47"/>
      <c r="D2" s="47"/>
      <c r="E2" s="47"/>
      <c r="F2" s="47"/>
      <c r="G2" s="47"/>
      <c r="H2" s="47"/>
      <c r="I2" s="48"/>
      <c r="J2"/>
      <c r="K2"/>
      <c r="L2"/>
      <c r="M2"/>
      <c r="N2"/>
      <c r="O2"/>
      <c r="P2"/>
      <c r="Q2"/>
      <c r="R2"/>
      <c r="S2"/>
      <c r="T2"/>
      <c r="U2"/>
      <c r="V2"/>
      <c r="W2"/>
      <c r="X2"/>
      <c r="Y2"/>
      <c r="Z2"/>
      <c r="AA2"/>
      <c r="AB2"/>
      <c r="AC2"/>
      <c r="AD2"/>
      <c r="AE2"/>
      <c r="AF2"/>
      <c r="AG2"/>
      <c r="AH2"/>
      <c r="AI2"/>
      <c r="AJ2"/>
      <c r="AK2"/>
      <c r="AL2"/>
    </row>
    <row r="3" spans="1:38" ht="36.75" customHeight="1">
      <c r="A3" s="1648" t="s">
        <v>30</v>
      </c>
      <c r="B3" s="1649"/>
      <c r="C3" s="1650" t="s">
        <v>820</v>
      </c>
      <c r="D3" s="1651"/>
      <c r="E3" s="1651"/>
      <c r="F3" s="1651"/>
      <c r="G3" s="1651"/>
      <c r="H3" s="1651"/>
      <c r="I3" s="1652"/>
    </row>
    <row r="4" spans="1:38" ht="15.75">
      <c r="A4" s="1638" t="s">
        <v>40</v>
      </c>
      <c r="B4" s="1639"/>
      <c r="C4" s="1642" t="s">
        <v>821</v>
      </c>
      <c r="D4" s="1643"/>
      <c r="E4" s="1643"/>
      <c r="F4" s="1643"/>
      <c r="G4" s="1643"/>
      <c r="H4" s="1643"/>
      <c r="I4" s="1644"/>
    </row>
    <row r="5" spans="1:38" ht="15.75">
      <c r="A5" s="1638" t="s">
        <v>49</v>
      </c>
      <c r="B5" s="1639"/>
      <c r="C5" s="1642" t="s">
        <v>246</v>
      </c>
      <c r="D5" s="1643"/>
      <c r="E5" s="1643"/>
      <c r="F5" s="1643"/>
      <c r="G5" s="1643"/>
      <c r="H5" s="1643"/>
      <c r="I5" s="1644"/>
    </row>
    <row r="6" spans="1:38" ht="15.75">
      <c r="A6" s="1638" t="s">
        <v>58</v>
      </c>
      <c r="B6" s="1639"/>
      <c r="C6" s="1642" t="s">
        <v>822</v>
      </c>
      <c r="D6" s="1643"/>
      <c r="E6" s="1643"/>
      <c r="F6" s="1643"/>
      <c r="G6" s="1643"/>
      <c r="H6" s="1643"/>
      <c r="I6" s="1644"/>
    </row>
    <row r="7" spans="1:38" ht="15.75">
      <c r="A7" s="1638" t="s">
        <v>41</v>
      </c>
      <c r="B7" s="1639"/>
      <c r="C7" s="1642" t="s">
        <v>247</v>
      </c>
      <c r="D7" s="1643"/>
      <c r="E7" s="1643"/>
      <c r="F7" s="1643"/>
      <c r="G7" s="1643"/>
      <c r="H7" s="1643"/>
      <c r="I7" s="1644"/>
    </row>
    <row r="8" spans="1:38" ht="15.75">
      <c r="A8" s="1638" t="s">
        <v>50</v>
      </c>
      <c r="B8" s="1639"/>
      <c r="C8" s="1642" t="s">
        <v>248</v>
      </c>
      <c r="D8" s="1643"/>
      <c r="E8" s="1643"/>
      <c r="F8" s="1643"/>
      <c r="G8" s="1643"/>
      <c r="H8" s="1643"/>
      <c r="I8" s="1644"/>
    </row>
    <row r="9" spans="1:38" ht="14.45" customHeight="1">
      <c r="A9" s="1640" t="s">
        <v>59</v>
      </c>
      <c r="B9" s="1641"/>
      <c r="C9" s="1645" t="s">
        <v>823</v>
      </c>
      <c r="D9" s="1646"/>
      <c r="E9" s="1646"/>
      <c r="F9" s="1646"/>
      <c r="G9" s="1646"/>
      <c r="H9" s="1646"/>
      <c r="I9" s="1647"/>
    </row>
    <row r="11" spans="1:38" ht="18">
      <c r="A11" s="44" t="s">
        <v>26</v>
      </c>
      <c r="B11" s="47"/>
      <c r="C11" s="47"/>
      <c r="D11" s="47"/>
      <c r="E11" s="47"/>
      <c r="F11" s="47"/>
      <c r="G11" s="47"/>
      <c r="H11" s="47"/>
      <c r="I11" s="48"/>
    </row>
    <row r="12" spans="1:38" ht="21" customHeight="1">
      <c r="A12" s="1648" t="s">
        <v>249</v>
      </c>
      <c r="B12" s="1649"/>
      <c r="C12" s="1615">
        <v>45970</v>
      </c>
      <c r="D12" s="1616"/>
      <c r="E12" s="1616"/>
      <c r="F12" s="1616"/>
      <c r="G12" s="1616"/>
      <c r="H12" s="1616"/>
      <c r="I12" s="1617"/>
      <c r="J12" s="83"/>
      <c r="N12" s="570">
        <f>+M13/N13</f>
        <v>0.57981651376146792</v>
      </c>
    </row>
    <row r="13" spans="1:38" ht="21" customHeight="1">
      <c r="A13" s="1638" t="s">
        <v>250</v>
      </c>
      <c r="B13" s="1639"/>
      <c r="C13" s="1615">
        <v>45977</v>
      </c>
      <c r="D13" s="1616"/>
      <c r="E13" s="1616"/>
      <c r="F13" s="1616"/>
      <c r="G13" s="1616"/>
      <c r="H13" s="1616"/>
      <c r="I13" s="1617"/>
      <c r="J13" s="83"/>
      <c r="M13">
        <f>+L1-C14</f>
        <v>316</v>
      </c>
      <c r="N13">
        <f>+O13-C14</f>
        <v>545</v>
      </c>
      <c r="O13" s="516">
        <v>46530</v>
      </c>
    </row>
    <row r="14" spans="1:38" ht="21" customHeight="1">
      <c r="A14" s="1638" t="s">
        <v>251</v>
      </c>
      <c r="B14" s="1639"/>
      <c r="C14" s="1615">
        <v>45985</v>
      </c>
      <c r="D14" s="1616"/>
      <c r="E14" s="1616"/>
      <c r="F14" s="1616"/>
      <c r="G14" s="1616"/>
      <c r="H14" s="1616"/>
      <c r="I14" s="1617"/>
      <c r="J14" s="83"/>
      <c r="M14">
        <f>+L1-C14</f>
        <v>316</v>
      </c>
      <c r="N14">
        <f>+O14-C14</f>
        <v>364</v>
      </c>
      <c r="O14" s="516">
        <v>46349</v>
      </c>
      <c r="P14" s="1217">
        <f>+M14/N14</f>
        <v>0.86813186813186816</v>
      </c>
    </row>
    <row r="15" spans="1:38" ht="21" customHeight="1">
      <c r="A15" s="1640" t="s">
        <v>60</v>
      </c>
      <c r="B15" s="1641"/>
      <c r="C15" s="1615">
        <v>46530</v>
      </c>
      <c r="D15" s="1616"/>
      <c r="E15" s="1616"/>
      <c r="F15" s="1616"/>
      <c r="G15" s="1616"/>
      <c r="H15" s="1616"/>
      <c r="I15" s="1617"/>
      <c r="J15" s="83"/>
      <c r="K15">
        <f>C15-C14</f>
        <v>545</v>
      </c>
      <c r="L15">
        <f>C15-L1</f>
        <v>229</v>
      </c>
      <c r="M15">
        <f>L1-C14</f>
        <v>316</v>
      </c>
      <c r="N15">
        <f>O14-C14</f>
        <v>364</v>
      </c>
      <c r="O15">
        <f>L1-C14</f>
        <v>316</v>
      </c>
    </row>
    <row r="16" spans="1:38" ht="21" customHeight="1">
      <c r="A16" s="1648" t="s">
        <v>252</v>
      </c>
      <c r="B16" s="1649"/>
      <c r="C16" s="1612">
        <f>+C12</f>
        <v>45970</v>
      </c>
      <c r="D16" s="1613"/>
      <c r="E16" s="1613"/>
      <c r="F16" s="1613"/>
      <c r="G16" s="1613"/>
      <c r="H16" s="1613"/>
      <c r="I16" s="1614"/>
      <c r="J16" s="516"/>
      <c r="L16" s="782">
        <f>L15/K15</f>
        <v>0.42018348623853213</v>
      </c>
      <c r="M16" s="782">
        <f>M15/K15</f>
        <v>0.57981651376146792</v>
      </c>
      <c r="O16" s="1217">
        <f>O15/N15</f>
        <v>0.86813186813186816</v>
      </c>
    </row>
    <row r="17" spans="1:10" ht="21" customHeight="1">
      <c r="A17" s="1638" t="s">
        <v>253</v>
      </c>
      <c r="B17" s="1639"/>
      <c r="C17" s="1612">
        <f>+C13</f>
        <v>45977</v>
      </c>
      <c r="D17" s="1613"/>
      <c r="E17" s="1613"/>
      <c r="F17" s="1613"/>
      <c r="G17" s="1613"/>
      <c r="H17" s="1613"/>
      <c r="I17" s="1614"/>
    </row>
    <row r="18" spans="1:10" ht="21" customHeight="1">
      <c r="A18" s="1638" t="s">
        <v>254</v>
      </c>
      <c r="B18" s="1639"/>
      <c r="C18" s="1612">
        <f>+C14</f>
        <v>45985</v>
      </c>
      <c r="D18" s="1613"/>
      <c r="E18" s="1613"/>
      <c r="F18" s="1613"/>
      <c r="G18" s="1613"/>
      <c r="H18" s="1613"/>
      <c r="I18" s="1614"/>
      <c r="J18" s="516"/>
    </row>
    <row r="19" spans="1:10" ht="21" customHeight="1">
      <c r="A19" s="1640" t="s">
        <v>61</v>
      </c>
      <c r="B19" s="1641"/>
      <c r="C19" s="1612">
        <f>+C15</f>
        <v>46530</v>
      </c>
      <c r="D19" s="1613"/>
      <c r="E19" s="1613"/>
      <c r="F19" s="1613"/>
      <c r="G19" s="1613"/>
      <c r="H19" s="1613"/>
      <c r="I19" s="1614"/>
      <c r="J19" s="516"/>
    </row>
    <row r="20" spans="1:10" ht="21" customHeight="1">
      <c r="A20" s="1648" t="s">
        <v>255</v>
      </c>
      <c r="B20" s="1649"/>
      <c r="C20" s="1615">
        <f>+C15</f>
        <v>46530</v>
      </c>
      <c r="D20" s="1616"/>
      <c r="E20" s="1616"/>
      <c r="F20" s="1616"/>
      <c r="G20" s="1616"/>
      <c r="H20" s="1616"/>
      <c r="I20" s="1617"/>
      <c r="J20" s="83"/>
    </row>
    <row r="21" spans="1:10" ht="21" customHeight="1">
      <c r="A21" s="1638" t="s">
        <v>256</v>
      </c>
      <c r="B21" s="1639"/>
      <c r="C21" s="1615">
        <f>+C20</f>
        <v>46530</v>
      </c>
      <c r="D21" s="1616"/>
      <c r="E21" s="1616"/>
      <c r="F21" s="1616"/>
      <c r="G21" s="1616"/>
      <c r="H21" s="1616"/>
      <c r="I21" s="1617"/>
      <c r="J21" s="83"/>
    </row>
    <row r="22" spans="1:10" ht="21" customHeight="1">
      <c r="A22" s="1638" t="s">
        <v>53</v>
      </c>
      <c r="B22" s="1639"/>
      <c r="C22" s="1615">
        <f>Milestones!E15</f>
        <v>46403</v>
      </c>
      <c r="D22" s="1616"/>
      <c r="E22" s="1616"/>
      <c r="F22" s="1616"/>
      <c r="G22" s="1616"/>
      <c r="H22" s="1616"/>
      <c r="I22" s="1617"/>
      <c r="J22" s="83"/>
    </row>
    <row r="23" spans="1:10" ht="21" customHeight="1">
      <c r="A23" s="1640" t="s">
        <v>56</v>
      </c>
      <c r="B23" s="1641"/>
      <c r="C23" s="1609">
        <f>C20-C22</f>
        <v>127</v>
      </c>
      <c r="D23" s="1610"/>
      <c r="E23" s="1610"/>
      <c r="F23" s="1610"/>
      <c r="G23" s="1610"/>
      <c r="H23" s="1610"/>
      <c r="I23" s="1611"/>
    </row>
    <row r="24" spans="1:10" ht="15.75" thickBot="1"/>
    <row r="25" spans="1:10" ht="54" customHeight="1" thickBot="1">
      <c r="A25" s="1635" t="s">
        <v>257</v>
      </c>
      <c r="B25" s="1636"/>
      <c r="C25" s="194" t="s">
        <v>258</v>
      </c>
      <c r="D25" s="195" t="s">
        <v>259</v>
      </c>
    </row>
    <row r="26" spans="1:10" ht="15.75" thickBot="1">
      <c r="A26" s="1631" t="s">
        <v>260</v>
      </c>
      <c r="B26" s="1632"/>
      <c r="C26" s="678">
        <v>45999</v>
      </c>
      <c r="D26" s="1618">
        <f>C26-C14</f>
        <v>14</v>
      </c>
    </row>
    <row r="27" spans="1:10" ht="15.75" thickBot="1">
      <c r="A27" s="1623" t="s">
        <v>261</v>
      </c>
      <c r="B27" s="1633"/>
      <c r="C27" s="678">
        <v>46039</v>
      </c>
      <c r="D27" s="1619"/>
    </row>
    <row r="28" spans="1:10" ht="15.75" thickBot="1">
      <c r="A28" s="1629" t="s">
        <v>262</v>
      </c>
      <c r="B28" s="1634"/>
      <c r="C28" s="1083">
        <v>1</v>
      </c>
      <c r="D28" s="1620"/>
    </row>
    <row r="29" spans="1:10" ht="15.75" thickBot="1">
      <c r="C29" s="5"/>
      <c r="H29" s="5"/>
    </row>
    <row r="30" spans="1:10" ht="15.75" thickBot="1">
      <c r="A30" s="1631" t="s">
        <v>263</v>
      </c>
      <c r="B30" s="1632"/>
      <c r="C30" s="678">
        <v>46007</v>
      </c>
      <c r="D30" s="1618">
        <f>C30-C14</f>
        <v>22</v>
      </c>
    </row>
    <row r="31" spans="1:10" ht="15.75" thickBot="1">
      <c r="A31" s="1623" t="s">
        <v>264</v>
      </c>
      <c r="B31" s="1633"/>
      <c r="C31" s="678">
        <v>46019</v>
      </c>
      <c r="D31" s="1619"/>
    </row>
    <row r="32" spans="1:10" ht="15.75" thickBot="1">
      <c r="A32" s="1629" t="s">
        <v>265</v>
      </c>
      <c r="B32" s="1634"/>
      <c r="C32" s="1083">
        <v>1</v>
      </c>
      <c r="D32" s="1620"/>
    </row>
    <row r="33" spans="1:4" ht="15.75" thickBot="1">
      <c r="C33" s="5"/>
    </row>
    <row r="34" spans="1:4" ht="15.75" thickBot="1">
      <c r="A34" s="1631" t="s">
        <v>266</v>
      </c>
      <c r="B34" s="1632"/>
      <c r="C34" s="678">
        <v>46026</v>
      </c>
      <c r="D34" s="1618">
        <f>C34-C14</f>
        <v>41</v>
      </c>
    </row>
    <row r="35" spans="1:4" ht="15.75" thickBot="1">
      <c r="A35" s="1623" t="s">
        <v>267</v>
      </c>
      <c r="B35" s="1633"/>
      <c r="C35" s="678">
        <v>46027</v>
      </c>
      <c r="D35" s="1619"/>
    </row>
    <row r="36" spans="1:4" ht="15.75" thickBot="1">
      <c r="A36" s="1629" t="s">
        <v>268</v>
      </c>
      <c r="B36" s="1634"/>
      <c r="C36" s="1083">
        <v>1</v>
      </c>
      <c r="D36" s="1620"/>
    </row>
    <row r="37" spans="1:4" ht="15.75" thickBot="1">
      <c r="A37" s="680"/>
      <c r="B37" s="681"/>
      <c r="C37" s="682"/>
      <c r="D37" s="193"/>
    </row>
    <row r="38" spans="1:4" ht="15.75" thickBot="1">
      <c r="A38" s="1631" t="s">
        <v>269</v>
      </c>
      <c r="B38" s="1632"/>
      <c r="C38" s="678">
        <v>46012</v>
      </c>
      <c r="D38" s="1618">
        <f>C38-C14</f>
        <v>27</v>
      </c>
    </row>
    <row r="39" spans="1:4" ht="15.75" thickBot="1">
      <c r="A39" s="1623" t="s">
        <v>270</v>
      </c>
      <c r="B39" s="1633"/>
      <c r="C39" s="678">
        <v>46012</v>
      </c>
      <c r="D39" s="1619"/>
    </row>
    <row r="40" spans="1:4" ht="15.75" thickBot="1">
      <c r="A40" s="1623" t="s">
        <v>271</v>
      </c>
      <c r="B40" s="1633"/>
      <c r="C40" s="683">
        <v>1</v>
      </c>
      <c r="D40" s="1619"/>
    </row>
    <row r="41" spans="1:4" ht="15.75" thickBot="1">
      <c r="A41" s="1629" t="s">
        <v>272</v>
      </c>
      <c r="B41" s="1634"/>
      <c r="C41" s="679">
        <f>C39</f>
        <v>46012</v>
      </c>
      <c r="D41" s="1620"/>
    </row>
    <row r="42" spans="1:4" ht="15.75" thickBot="1">
      <c r="C42" s="5"/>
    </row>
    <row r="43" spans="1:4" ht="15.75" thickBot="1">
      <c r="A43" s="1621" t="s">
        <v>273</v>
      </c>
      <c r="B43" s="1622"/>
      <c r="C43" s="678">
        <v>45985</v>
      </c>
      <c r="D43" s="1618">
        <f>C43-C14</f>
        <v>0</v>
      </c>
    </row>
    <row r="44" spans="1:4" ht="15.75" thickBot="1">
      <c r="A44" s="1623" t="s">
        <v>274</v>
      </c>
      <c r="B44" s="1624"/>
      <c r="C44" s="678">
        <v>45985</v>
      </c>
      <c r="D44" s="1619"/>
    </row>
    <row r="45" spans="1:4" ht="15.75" thickBot="1">
      <c r="A45" s="1625" t="s">
        <v>275</v>
      </c>
      <c r="B45" s="1626"/>
      <c r="C45" s="683">
        <v>1</v>
      </c>
      <c r="D45" s="1620"/>
    </row>
    <row r="46" spans="1:4" ht="15.75" thickBot="1">
      <c r="C46" s="5"/>
    </row>
    <row r="47" spans="1:4" ht="15.75" thickBot="1">
      <c r="A47" s="1627" t="s">
        <v>1113</v>
      </c>
      <c r="B47" s="1628"/>
      <c r="C47" s="678">
        <v>46026</v>
      </c>
      <c r="D47" s="1618">
        <f>C47-C14</f>
        <v>41</v>
      </c>
    </row>
    <row r="48" spans="1:4" ht="15.75" thickBot="1">
      <c r="A48" s="1629" t="s">
        <v>1139</v>
      </c>
      <c r="B48" s="1630"/>
      <c r="C48" s="684">
        <v>46034</v>
      </c>
      <c r="D48" s="1620"/>
    </row>
  </sheetData>
  <mergeCells count="64">
    <mergeCell ref="C4:I4"/>
    <mergeCell ref="C7:I7"/>
    <mergeCell ref="C5:I5"/>
    <mergeCell ref="C6:I6"/>
    <mergeCell ref="A23:B23"/>
    <mergeCell ref="A21:B21"/>
    <mergeCell ref="C12:I12"/>
    <mergeCell ref="C13:I13"/>
    <mergeCell ref="C14:I14"/>
    <mergeCell ref="A20:B20"/>
    <mergeCell ref="C21:I21"/>
    <mergeCell ref="C22:I22"/>
    <mergeCell ref="A12:B12"/>
    <mergeCell ref="A16:B16"/>
    <mergeCell ref="A22:B22"/>
    <mergeCell ref="A19:B19"/>
    <mergeCell ref="A1:I1"/>
    <mergeCell ref="A14:B14"/>
    <mergeCell ref="A18:B18"/>
    <mergeCell ref="A15:B15"/>
    <mergeCell ref="A13:B13"/>
    <mergeCell ref="A17:B17"/>
    <mergeCell ref="A5:B5"/>
    <mergeCell ref="A8:B8"/>
    <mergeCell ref="A6:B6"/>
    <mergeCell ref="A9:B9"/>
    <mergeCell ref="C8:I8"/>
    <mergeCell ref="C9:I9"/>
    <mergeCell ref="A3:B3"/>
    <mergeCell ref="A4:B4"/>
    <mergeCell ref="A7:B7"/>
    <mergeCell ref="C3:I3"/>
    <mergeCell ref="A25:B25"/>
    <mergeCell ref="D26:D28"/>
    <mergeCell ref="A26:B26"/>
    <mergeCell ref="A27:B27"/>
    <mergeCell ref="A28:B28"/>
    <mergeCell ref="D30:D32"/>
    <mergeCell ref="D34:D36"/>
    <mergeCell ref="A30:B30"/>
    <mergeCell ref="A31:B31"/>
    <mergeCell ref="A32:B32"/>
    <mergeCell ref="A34:B34"/>
    <mergeCell ref="A35:B35"/>
    <mergeCell ref="A36:B36"/>
    <mergeCell ref="D38:D41"/>
    <mergeCell ref="A38:B38"/>
    <mergeCell ref="A39:B39"/>
    <mergeCell ref="A40:B40"/>
    <mergeCell ref="A41:B41"/>
    <mergeCell ref="D43:D45"/>
    <mergeCell ref="D47:D48"/>
    <mergeCell ref="A43:B43"/>
    <mergeCell ref="A44:B44"/>
    <mergeCell ref="A45:B45"/>
    <mergeCell ref="A47:B47"/>
    <mergeCell ref="A48:B48"/>
    <mergeCell ref="C23:I23"/>
    <mergeCell ref="C19:I19"/>
    <mergeCell ref="C20:I20"/>
    <mergeCell ref="C15:I15"/>
    <mergeCell ref="C16:I16"/>
    <mergeCell ref="C17:I17"/>
    <mergeCell ref="C18:I18"/>
  </mergeCells>
  <pageMargins left="0.7" right="0.7" top="0.75" bottom="0.75" header="0.3" footer="0.3"/>
  <pageSetup paperSize="9" scale="55" orientation="portrait" r:id="rId1"/>
  <headerFooter>
    <oddFooter>&amp;L_x000D_&amp;1#&amp;"Calibri"&amp;10&amp;K000000 Data sensitivity - Public</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tabColor theme="7" tint="0.79998168889431442"/>
  </sheetPr>
  <dimension ref="B1:AG40"/>
  <sheetViews>
    <sheetView topLeftCell="A4" zoomScaleNormal="100" workbookViewId="0">
      <selection activeCell="W23" sqref="W23"/>
    </sheetView>
  </sheetViews>
  <sheetFormatPr defaultRowHeight="15"/>
  <cols>
    <col min="1" max="1" width="2.42578125" customWidth="1"/>
    <col min="2" max="9" width="9.28515625" customWidth="1"/>
    <col min="10" max="10" width="10.140625" customWidth="1"/>
    <col min="11" max="11" width="2.85546875" customWidth="1"/>
    <col min="12" max="20" width="9.28515625" customWidth="1"/>
    <col min="21" max="21" width="1.28515625" customWidth="1"/>
    <col min="22" max="23" width="16.140625" customWidth="1"/>
  </cols>
  <sheetData>
    <row r="1" spans="2:20" s="512" customFormat="1" ht="32.25" customHeight="1">
      <c r="B1" s="537" t="s">
        <v>284</v>
      </c>
      <c r="C1" s="1655">
        <f>'Weekly Progress Report'!AG1</f>
        <v>46301</v>
      </c>
      <c r="D1" s="1655"/>
    </row>
    <row r="2" spans="2:20" ht="27.6" customHeight="1"/>
    <row r="4" spans="2:20" s="431" customFormat="1" ht="33.75" customHeight="1" thickBot="1">
      <c r="B4" s="1653" t="s">
        <v>1378</v>
      </c>
      <c r="C4" s="1654"/>
      <c r="D4" s="1654"/>
      <c r="E4" s="1654"/>
      <c r="F4" s="1654"/>
      <c r="G4" s="1654"/>
      <c r="H4" s="1654"/>
      <c r="I4" s="1654"/>
      <c r="J4" s="1654"/>
      <c r="L4" s="1653" t="s">
        <v>1276</v>
      </c>
      <c r="M4" s="1654"/>
      <c r="N4" s="1654"/>
      <c r="O4" s="1654"/>
      <c r="P4" s="1654"/>
      <c r="Q4" s="1654"/>
      <c r="R4" s="1654"/>
      <c r="S4" s="1654"/>
      <c r="T4" s="1654"/>
    </row>
    <row r="5" spans="2:20">
      <c r="B5" s="94"/>
      <c r="C5" s="95"/>
      <c r="D5" s="95"/>
      <c r="E5" s="95"/>
      <c r="F5" s="95"/>
      <c r="G5" s="95"/>
      <c r="H5" s="95"/>
      <c r="I5" s="95"/>
      <c r="J5" s="96"/>
      <c r="L5" s="94"/>
      <c r="M5" s="95"/>
      <c r="N5" s="95"/>
      <c r="O5" s="95"/>
      <c r="P5" s="95"/>
      <c r="Q5" s="95"/>
      <c r="R5" s="95"/>
      <c r="S5" s="95"/>
      <c r="T5" s="96"/>
    </row>
    <row r="6" spans="2:20">
      <c r="B6" s="97"/>
      <c r="J6" s="98"/>
      <c r="L6" s="97"/>
      <c r="T6" s="98"/>
    </row>
    <row r="7" spans="2:20">
      <c r="B7" s="97"/>
      <c r="J7" s="98"/>
      <c r="L7" s="97"/>
      <c r="T7" s="98"/>
    </row>
    <row r="8" spans="2:20">
      <c r="B8" s="97"/>
      <c r="J8" s="98"/>
      <c r="L8" s="97"/>
      <c r="T8" s="98"/>
    </row>
    <row r="9" spans="2:20">
      <c r="B9" s="97"/>
      <c r="J9" s="98"/>
      <c r="L9" s="97"/>
      <c r="T9" s="98"/>
    </row>
    <row r="10" spans="2:20">
      <c r="B10" s="97"/>
      <c r="J10" s="98"/>
      <c r="L10" s="97"/>
      <c r="T10" s="98"/>
    </row>
    <row r="11" spans="2:20">
      <c r="B11" s="97"/>
      <c r="J11" s="98"/>
      <c r="L11" s="97"/>
      <c r="T11" s="98"/>
    </row>
    <row r="12" spans="2:20">
      <c r="B12" s="97"/>
      <c r="J12" s="98"/>
      <c r="L12" s="97"/>
      <c r="T12" s="98"/>
    </row>
    <row r="13" spans="2:20">
      <c r="B13" s="97"/>
      <c r="J13" s="98"/>
      <c r="L13" s="97"/>
      <c r="T13" s="98"/>
    </row>
    <row r="14" spans="2:20">
      <c r="B14" s="97"/>
      <c r="J14" s="98"/>
      <c r="L14" s="97"/>
      <c r="T14" s="98"/>
    </row>
    <row r="15" spans="2:20">
      <c r="B15" s="97"/>
      <c r="J15" s="98"/>
      <c r="L15" s="97"/>
      <c r="T15" s="98"/>
    </row>
    <row r="16" spans="2:20">
      <c r="B16" s="97"/>
      <c r="J16" s="98"/>
      <c r="L16" s="97"/>
      <c r="T16" s="98"/>
    </row>
    <row r="17" spans="2:33">
      <c r="B17" s="97"/>
      <c r="J17" s="98"/>
      <c r="L17" s="97"/>
      <c r="T17" s="98"/>
    </row>
    <row r="18" spans="2:33">
      <c r="B18" s="97"/>
      <c r="J18" s="98"/>
      <c r="L18" s="97"/>
      <c r="T18" s="98"/>
    </row>
    <row r="19" spans="2:33">
      <c r="B19" s="97"/>
      <c r="J19" s="98"/>
      <c r="L19" s="97"/>
      <c r="T19" s="98"/>
    </row>
    <row r="20" spans="2:33">
      <c r="B20" s="97"/>
      <c r="J20" s="98"/>
      <c r="L20" s="97"/>
      <c r="T20" s="98"/>
    </row>
    <row r="21" spans="2:33" ht="15.75" thickBot="1">
      <c r="B21" s="141"/>
      <c r="C21" s="142"/>
      <c r="D21" s="142"/>
      <c r="E21" s="142"/>
      <c r="F21" s="142"/>
      <c r="G21" s="142"/>
      <c r="H21" s="142"/>
      <c r="I21" s="142"/>
      <c r="J21" s="143"/>
      <c r="L21" s="141"/>
      <c r="M21" s="142"/>
      <c r="N21" s="142"/>
      <c r="O21" s="142"/>
      <c r="P21" s="142"/>
      <c r="Q21" s="142"/>
      <c r="R21" s="142"/>
      <c r="S21" s="142"/>
      <c r="T21" s="143"/>
    </row>
    <row r="23" spans="2:33" s="431" customFormat="1" ht="33.75" customHeight="1" thickBot="1">
      <c r="B23" s="1653" t="s">
        <v>1380</v>
      </c>
      <c r="C23" s="1654"/>
      <c r="D23" s="1654"/>
      <c r="E23" s="1654"/>
      <c r="F23" s="1654"/>
      <c r="G23" s="1654"/>
      <c r="H23" s="1654"/>
      <c r="I23" s="1654"/>
      <c r="J23" s="1654"/>
      <c r="L23" s="1653" t="s">
        <v>1379</v>
      </c>
      <c r="M23" s="1654"/>
      <c r="N23" s="1654"/>
      <c r="O23" s="1654"/>
      <c r="P23" s="1654"/>
      <c r="Q23" s="1654"/>
      <c r="R23" s="1654"/>
      <c r="S23" s="1654"/>
      <c r="T23" s="1654"/>
      <c r="V23"/>
      <c r="W23"/>
      <c r="X23"/>
      <c r="Y23"/>
      <c r="Z23"/>
      <c r="AA23"/>
      <c r="AB23"/>
      <c r="AC23"/>
      <c r="AD23"/>
      <c r="AE23"/>
      <c r="AG23"/>
    </row>
    <row r="24" spans="2:33">
      <c r="B24" s="94"/>
      <c r="C24" s="95"/>
      <c r="D24" s="95"/>
      <c r="E24" s="95"/>
      <c r="F24" s="95"/>
      <c r="G24" s="95"/>
      <c r="H24" s="95"/>
      <c r="I24" s="95"/>
      <c r="J24" s="96"/>
      <c r="L24" s="94"/>
      <c r="M24" s="95"/>
      <c r="N24" s="95"/>
      <c r="O24" s="95"/>
      <c r="P24" s="95"/>
      <c r="Q24" s="95"/>
      <c r="R24" s="95"/>
      <c r="S24" s="95"/>
      <c r="T24" s="96"/>
    </row>
    <row r="25" spans="2:33">
      <c r="B25" s="97"/>
      <c r="J25" s="98"/>
      <c r="T25" s="98"/>
    </row>
    <row r="26" spans="2:33">
      <c r="B26" s="97"/>
      <c r="J26" s="98"/>
      <c r="L26" s="97"/>
      <c r="T26" s="98"/>
    </row>
    <row r="27" spans="2:33">
      <c r="B27" s="97"/>
      <c r="J27" s="98"/>
      <c r="L27" s="97"/>
      <c r="T27" s="98"/>
    </row>
    <row r="28" spans="2:33">
      <c r="B28" s="97"/>
      <c r="J28" s="98"/>
      <c r="L28" s="97"/>
      <c r="T28" s="98"/>
    </row>
    <row r="29" spans="2:33">
      <c r="B29" s="97"/>
      <c r="J29" s="98"/>
      <c r="L29" s="97"/>
      <c r="T29" s="98"/>
    </row>
    <row r="30" spans="2:33">
      <c r="B30" s="97"/>
      <c r="J30" s="98"/>
      <c r="L30" s="97"/>
      <c r="T30" s="98"/>
    </row>
    <row r="31" spans="2:33">
      <c r="B31" s="97"/>
      <c r="J31" s="98"/>
      <c r="L31" s="97"/>
      <c r="T31" s="98"/>
    </row>
    <row r="32" spans="2:33">
      <c r="B32" s="97"/>
      <c r="J32" s="98"/>
      <c r="L32" s="97"/>
      <c r="T32" s="98"/>
    </row>
    <row r="33" spans="2:20">
      <c r="B33" s="97"/>
      <c r="J33" s="98"/>
      <c r="L33" s="97"/>
      <c r="T33" s="98"/>
    </row>
    <row r="34" spans="2:20">
      <c r="B34" s="97"/>
      <c r="J34" s="98"/>
      <c r="L34" s="97"/>
      <c r="T34" s="98"/>
    </row>
    <row r="35" spans="2:20">
      <c r="B35" s="97"/>
      <c r="J35" s="98"/>
      <c r="L35" s="97"/>
      <c r="T35" s="98"/>
    </row>
    <row r="36" spans="2:20">
      <c r="B36" s="97"/>
      <c r="J36" s="98"/>
      <c r="L36" s="97"/>
      <c r="T36" s="98"/>
    </row>
    <row r="37" spans="2:20">
      <c r="B37" s="97"/>
      <c r="J37" s="98"/>
      <c r="L37" s="97"/>
      <c r="T37" s="98"/>
    </row>
    <row r="38" spans="2:20">
      <c r="B38" s="97"/>
      <c r="J38" s="98"/>
      <c r="L38" s="97"/>
      <c r="T38" s="98"/>
    </row>
    <row r="39" spans="2:20">
      <c r="B39" s="97"/>
      <c r="J39" s="98"/>
      <c r="L39" s="97"/>
      <c r="T39" s="98"/>
    </row>
    <row r="40" spans="2:20" ht="15.75" thickBot="1">
      <c r="B40" s="141"/>
      <c r="C40" s="142"/>
      <c r="D40" s="142"/>
      <c r="E40" s="142"/>
      <c r="F40" s="142"/>
      <c r="G40" s="142"/>
      <c r="H40" s="142"/>
      <c r="I40" s="142"/>
      <c r="J40" s="143"/>
      <c r="L40" s="141"/>
      <c r="M40" s="142"/>
      <c r="N40" s="142"/>
      <c r="O40" s="142"/>
      <c r="P40" s="142"/>
      <c r="Q40" s="142"/>
      <c r="R40" s="142"/>
      <c r="S40" s="142"/>
      <c r="T40" s="143"/>
    </row>
  </sheetData>
  <mergeCells count="5">
    <mergeCell ref="B23:J23"/>
    <mergeCell ref="B4:J4"/>
    <mergeCell ref="L23:T23"/>
    <mergeCell ref="C1:D1"/>
    <mergeCell ref="L4:T4"/>
  </mergeCells>
  <pageMargins left="0.7" right="0.7" top="0.75" bottom="0.75" header="0.3" footer="0.3"/>
  <pageSetup orientation="portrait" r:id="rId1"/>
  <headerFooter>
    <oddFooter>&amp;L_x000D_&amp;1#&amp;"Calibri"&amp;10&amp;K000000 Data sensitivity - Public</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tabColor theme="9" tint="0.59999389629810485"/>
    <pageSetUpPr fitToPage="1"/>
  </sheetPr>
  <dimension ref="A1:DW147"/>
  <sheetViews>
    <sheetView zoomScale="55" zoomScaleNormal="55" zoomScaleSheetLayoutView="50" workbookViewId="0">
      <selection activeCell="B2" sqref="B2:AD53"/>
    </sheetView>
  </sheetViews>
  <sheetFormatPr defaultColWidth="9.140625" defaultRowHeight="12.75"/>
  <cols>
    <col min="1" max="1" width="1.7109375" style="144" customWidth="1"/>
    <col min="2" max="9" width="3.85546875" style="144" customWidth="1"/>
    <col min="10" max="10" width="2.140625" style="144" customWidth="1"/>
    <col min="11" max="15" width="4.28515625" style="144" customWidth="1"/>
    <col min="16" max="16" width="2.42578125" style="144" customWidth="1"/>
    <col min="17" max="25" width="3.85546875" style="144" customWidth="1"/>
    <col min="26" max="28" width="4.28515625" style="144" customWidth="1"/>
    <col min="29" max="29" width="4.42578125" style="144" bestFit="1" customWidth="1"/>
    <col min="30" max="30" width="4.28515625" style="144" customWidth="1"/>
    <col min="31" max="31" width="3.42578125" style="145" customWidth="1"/>
    <col min="32" max="32" width="7.28515625" style="145" bestFit="1" customWidth="1"/>
    <col min="33" max="33" width="2.28515625" style="145" bestFit="1" customWidth="1"/>
    <col min="34" max="38" width="3.42578125" style="145" hidden="1" customWidth="1"/>
    <col min="39" max="39" width="2.7109375" style="145" bestFit="1" customWidth="1"/>
    <col min="40" max="40" width="4" style="144" bestFit="1" customWidth="1"/>
    <col min="41" max="41" width="7.28515625" style="144" bestFit="1" customWidth="1"/>
    <col min="42" max="42" width="14.7109375" style="144" bestFit="1" customWidth="1"/>
    <col min="43" max="43" width="1.85546875" style="144" bestFit="1" customWidth="1"/>
    <col min="44" max="47" width="9.140625" style="144" hidden="1" customWidth="1"/>
    <col min="48" max="48" width="19.85546875" style="144" bestFit="1" customWidth="1"/>
    <col min="49" max="49" width="8.28515625" style="144" bestFit="1" customWidth="1"/>
    <col min="50" max="50" width="20.5703125" style="144" bestFit="1" customWidth="1"/>
    <col min="51" max="51" width="11.28515625" style="144" bestFit="1" customWidth="1"/>
    <col min="52" max="52" width="1.85546875" style="144" hidden="1" customWidth="1"/>
    <col min="53" max="53" width="9.140625" style="144"/>
    <col min="54" max="54" width="11.28515625" style="144" bestFit="1" customWidth="1"/>
    <col min="55" max="55" width="37.5703125" style="144" bestFit="1" customWidth="1"/>
    <col min="56" max="62" width="9.140625" style="144"/>
    <col min="63" max="63" width="9.140625" style="144" customWidth="1"/>
    <col min="64" max="67" width="9.140625" style="144"/>
    <col min="68" max="68" width="0" style="144" hidden="1" customWidth="1"/>
    <col min="69" max="16384" width="9.140625" style="144"/>
  </cols>
  <sheetData>
    <row r="1" spans="2:72" ht="7.15" customHeight="1" thickBot="1"/>
    <row r="2" spans="2:72" ht="13.9" customHeight="1">
      <c r="B2" s="1752" t="s">
        <v>285</v>
      </c>
      <c r="C2" s="1753"/>
      <c r="D2" s="1754"/>
      <c r="E2" s="1754"/>
      <c r="F2" s="1754"/>
      <c r="G2" s="1754"/>
      <c r="H2" s="1754"/>
      <c r="I2" s="1754"/>
      <c r="J2" s="1754"/>
      <c r="K2" s="1754"/>
      <c r="L2" s="1754"/>
      <c r="M2" s="1755"/>
      <c r="N2" s="1755"/>
      <c r="O2" s="1755"/>
      <c r="P2" s="1755"/>
      <c r="Q2" s="1755"/>
      <c r="R2" s="1755"/>
      <c r="S2" s="1755"/>
      <c r="T2" s="1755"/>
      <c r="U2" s="1755"/>
      <c r="V2" s="1755"/>
      <c r="W2" s="1755"/>
      <c r="X2" s="1755"/>
      <c r="Y2" s="1755"/>
      <c r="Z2" s="1755"/>
      <c r="AA2" s="1755"/>
      <c r="AB2" s="1755"/>
      <c r="AC2" s="1755"/>
      <c r="AD2" s="1756"/>
      <c r="AE2" s="144"/>
      <c r="AF2" s="144"/>
      <c r="AG2" s="144"/>
      <c r="AH2" s="144"/>
      <c r="AI2" s="144"/>
      <c r="AJ2" s="144"/>
      <c r="AK2" s="144"/>
      <c r="AL2" s="144"/>
      <c r="AM2" s="144"/>
    </row>
    <row r="3" spans="2:72" ht="13.9" customHeight="1">
      <c r="B3" s="1757"/>
      <c r="C3" s="1758"/>
      <c r="D3" s="1758"/>
      <c r="E3" s="1758"/>
      <c r="F3" s="1758"/>
      <c r="G3" s="1758"/>
      <c r="H3" s="1758"/>
      <c r="I3" s="1758"/>
      <c r="J3" s="1758"/>
      <c r="K3" s="1758"/>
      <c r="L3" s="1758"/>
      <c r="M3" s="1759"/>
      <c r="N3" s="1759"/>
      <c r="O3" s="1759"/>
      <c r="P3" s="1759"/>
      <c r="Q3" s="1759"/>
      <c r="R3" s="1759"/>
      <c r="S3" s="1759"/>
      <c r="T3" s="1759"/>
      <c r="U3" s="1759"/>
      <c r="V3" s="1759"/>
      <c r="W3" s="1759"/>
      <c r="X3" s="1759"/>
      <c r="Y3" s="1759"/>
      <c r="Z3" s="1759"/>
      <c r="AA3" s="1759"/>
      <c r="AB3" s="1759"/>
      <c r="AC3" s="1759"/>
      <c r="AD3" s="1760"/>
      <c r="AE3" s="144"/>
      <c r="AF3" s="144"/>
      <c r="AG3" s="144"/>
      <c r="AH3" s="144"/>
      <c r="AI3" s="144"/>
      <c r="AJ3" s="144"/>
      <c r="AK3" s="144"/>
      <c r="AL3" s="144"/>
      <c r="AM3" s="144"/>
    </row>
    <row r="4" spans="2:72" ht="14.45" customHeight="1" thickBot="1">
      <c r="B4" s="1761"/>
      <c r="C4" s="1762"/>
      <c r="D4" s="1762"/>
      <c r="E4" s="1762"/>
      <c r="F4" s="1762"/>
      <c r="G4" s="1762"/>
      <c r="H4" s="1762"/>
      <c r="I4" s="1762"/>
      <c r="J4" s="1762"/>
      <c r="K4" s="1762"/>
      <c r="L4" s="1762"/>
      <c r="M4" s="1763"/>
      <c r="N4" s="1763"/>
      <c r="O4" s="1763"/>
      <c r="P4" s="1763"/>
      <c r="Q4" s="1763"/>
      <c r="R4" s="1763"/>
      <c r="S4" s="1763"/>
      <c r="T4" s="1763"/>
      <c r="U4" s="1763"/>
      <c r="V4" s="1763"/>
      <c r="W4" s="1763"/>
      <c r="X4" s="1763"/>
      <c r="Y4" s="1763"/>
      <c r="Z4" s="1763"/>
      <c r="AA4" s="1763"/>
      <c r="AB4" s="1763"/>
      <c r="AC4" s="1763"/>
      <c r="AD4" s="1764"/>
      <c r="AE4" s="144"/>
      <c r="AF4" s="144"/>
      <c r="AG4" s="144"/>
      <c r="AH4" s="144"/>
      <c r="AI4" s="144"/>
      <c r="AJ4" s="144"/>
      <c r="AK4" s="144"/>
      <c r="AL4" s="144"/>
      <c r="AM4" s="144"/>
      <c r="BB4" s="580">
        <f>'General Information'!C14</f>
        <v>45985</v>
      </c>
    </row>
    <row r="5" spans="2:72" ht="5.0999999999999996" customHeight="1" thickBot="1">
      <c r="B5" s="1765"/>
      <c r="C5" s="1765"/>
      <c r="D5" s="1765"/>
      <c r="E5" s="1765"/>
      <c r="F5" s="1765"/>
      <c r="G5" s="1765"/>
      <c r="H5" s="1765"/>
      <c r="I5" s="1765"/>
      <c r="J5" s="1765"/>
      <c r="K5" s="1765"/>
      <c r="L5" s="1765"/>
      <c r="M5" s="1765"/>
      <c r="N5" s="1765"/>
      <c r="O5" s="1765"/>
      <c r="P5" s="1765"/>
      <c r="Q5" s="1765"/>
      <c r="R5" s="1765"/>
      <c r="S5" s="1765"/>
      <c r="T5" s="1765"/>
      <c r="U5" s="1765"/>
      <c r="V5" s="1765"/>
      <c r="W5" s="1765"/>
      <c r="X5" s="1765"/>
      <c r="Y5" s="1765"/>
      <c r="Z5" s="1765"/>
      <c r="AA5" s="1765"/>
      <c r="AB5" s="1765"/>
      <c r="AC5" s="1765"/>
      <c r="AD5" s="1765"/>
      <c r="AE5" s="144"/>
      <c r="AF5" s="144"/>
      <c r="AG5" s="144"/>
      <c r="AH5" s="144"/>
      <c r="AI5" s="144"/>
      <c r="AJ5" s="144"/>
      <c r="AK5" s="144"/>
      <c r="AL5" s="144"/>
      <c r="AM5" s="144"/>
    </row>
    <row r="6" spans="2:72" ht="35.1" customHeight="1" thickBot="1">
      <c r="B6" s="1748" t="s">
        <v>286</v>
      </c>
      <c r="C6" s="1749"/>
      <c r="D6" s="1750"/>
      <c r="E6" s="1766" t="str">
        <f>'General Information'!C4</f>
        <v>JHD4-02-007</v>
      </c>
      <c r="F6" s="1767"/>
      <c r="G6" s="1767"/>
      <c r="H6" s="1767"/>
      <c r="I6" s="1767"/>
      <c r="J6" s="1768"/>
      <c r="K6" s="1748" t="s">
        <v>287</v>
      </c>
      <c r="L6" s="1749"/>
      <c r="M6" s="1749"/>
      <c r="N6" s="1750"/>
      <c r="O6" s="1769">
        <f>ROUNDDOWN(((X6-BB4)/7)+1,0)</f>
        <v>46</v>
      </c>
      <c r="P6" s="1770"/>
      <c r="Q6" s="1770"/>
      <c r="R6" s="1770"/>
      <c r="S6" s="1770"/>
      <c r="T6" s="1771"/>
      <c r="U6" s="1748" t="s">
        <v>288</v>
      </c>
      <c r="V6" s="1749"/>
      <c r="W6" s="1750"/>
      <c r="X6" s="1772">
        <f>'General Information'!L1</f>
        <v>46301</v>
      </c>
      <c r="Y6" s="1773"/>
      <c r="Z6" s="1773"/>
      <c r="AA6" s="1773"/>
      <c r="AB6" s="1773"/>
      <c r="AC6" s="1773"/>
      <c r="AD6" s="1774"/>
    </row>
    <row r="7" spans="2:72" ht="5.0999999999999996" customHeight="1" thickBot="1">
      <c r="B7" s="1741"/>
      <c r="C7" s="1741"/>
      <c r="D7" s="1741"/>
      <c r="E7" s="1741"/>
      <c r="F7" s="1741"/>
      <c r="G7" s="1741"/>
      <c r="H7" s="1741"/>
      <c r="I7" s="1741"/>
      <c r="J7" s="1741"/>
      <c r="K7" s="1741"/>
      <c r="L7" s="1741"/>
      <c r="M7" s="1741"/>
      <c r="N7" s="1741"/>
      <c r="O7" s="1741"/>
      <c r="P7" s="1741"/>
      <c r="Q7" s="1741"/>
      <c r="R7" s="1741"/>
      <c r="S7" s="1741"/>
      <c r="T7" s="1741"/>
      <c r="U7" s="1741"/>
      <c r="V7" s="1741"/>
      <c r="W7" s="1741"/>
      <c r="X7" s="1741"/>
      <c r="Y7" s="1741"/>
      <c r="Z7" s="1741"/>
      <c r="AA7" s="1741"/>
      <c r="AB7" s="1741"/>
      <c r="AC7" s="1741"/>
      <c r="AD7" s="1741"/>
    </row>
    <row r="8" spans="2:72" ht="35.1" customHeight="1" thickBot="1">
      <c r="B8" s="1742" t="s">
        <v>289</v>
      </c>
      <c r="C8" s="1743"/>
      <c r="D8" s="1744"/>
      <c r="E8" s="1745" t="str">
        <f>'General Information'!C3</f>
        <v>LAND DEVELOPMENT OF JEDDAH OASIS</v>
      </c>
      <c r="F8" s="1746"/>
      <c r="G8" s="1746"/>
      <c r="H8" s="1746"/>
      <c r="I8" s="1746"/>
      <c r="J8" s="1746"/>
      <c r="K8" s="1746"/>
      <c r="L8" s="1746"/>
      <c r="M8" s="1746"/>
      <c r="N8" s="1747"/>
      <c r="O8" s="1748" t="s">
        <v>290</v>
      </c>
      <c r="P8" s="1749"/>
      <c r="Q8" s="1749"/>
      <c r="R8" s="1749"/>
      <c r="S8" s="1749"/>
      <c r="T8" s="1750"/>
      <c r="U8" s="1745" t="str">
        <f>'General Information'!C5&amp;" "&amp;'General Information'!C6</f>
        <v>AL-ENJAZ TRADING AND CONTRACTING COMPANY SAUDI ARABIA CONSULTING ENGINEERING COMPANY "EGIS"</v>
      </c>
      <c r="V8" s="1746"/>
      <c r="W8" s="1746"/>
      <c r="X8" s="1746"/>
      <c r="Y8" s="1746"/>
      <c r="Z8" s="1746"/>
      <c r="AA8" s="1746"/>
      <c r="AB8" s="1746"/>
      <c r="AC8" s="1746"/>
      <c r="AD8" s="1747"/>
    </row>
    <row r="9" spans="2:72" ht="5.0999999999999996" customHeight="1" thickBot="1">
      <c r="B9" s="1714"/>
      <c r="C9" s="1714"/>
      <c r="D9" s="1751"/>
      <c r="E9" s="1751"/>
      <c r="F9" s="1751"/>
      <c r="G9" s="1751"/>
      <c r="H9" s="1751"/>
      <c r="I9" s="1751"/>
      <c r="J9" s="1751"/>
      <c r="K9" s="1751"/>
      <c r="L9" s="1751"/>
      <c r="M9" s="1751"/>
      <c r="N9" s="1751"/>
      <c r="O9" s="1751"/>
      <c r="P9" s="1751"/>
      <c r="Q9" s="1751"/>
      <c r="R9" s="1751"/>
      <c r="S9" s="1751"/>
      <c r="T9" s="1751"/>
      <c r="U9" s="1751"/>
      <c r="V9" s="1751"/>
      <c r="W9" s="1751"/>
      <c r="X9" s="1751"/>
      <c r="Y9" s="1751"/>
      <c r="Z9" s="1714"/>
      <c r="AA9" s="1714"/>
      <c r="AB9" s="1714"/>
      <c r="AC9" s="1714"/>
      <c r="AD9" s="1714"/>
    </row>
    <row r="10" spans="2:72" ht="20.100000000000001" customHeight="1">
      <c r="B10" s="1775">
        <v>4</v>
      </c>
      <c r="C10" s="1776"/>
      <c r="D10" s="1777" t="s">
        <v>291</v>
      </c>
      <c r="E10" s="1778"/>
      <c r="F10" s="1779"/>
      <c r="G10" s="1780" t="s">
        <v>292</v>
      </c>
      <c r="H10" s="1781"/>
      <c r="I10" s="1781"/>
      <c r="J10" s="1781"/>
      <c r="K10" s="1781"/>
      <c r="L10" s="1781"/>
      <c r="M10" s="1781"/>
      <c r="N10" s="1781"/>
      <c r="O10" s="1781"/>
      <c r="P10" s="1781"/>
      <c r="Q10" s="1781"/>
      <c r="R10" s="1781"/>
      <c r="S10" s="1781"/>
      <c r="T10" s="1781"/>
      <c r="U10" s="1781"/>
      <c r="V10" s="1781"/>
      <c r="W10" s="1781"/>
      <c r="X10" s="1781"/>
      <c r="Y10" s="1782"/>
      <c r="Z10" s="1783" t="s">
        <v>293</v>
      </c>
      <c r="AA10" s="1784"/>
      <c r="AB10" s="1720" t="s">
        <v>294</v>
      </c>
      <c r="AC10" s="1723">
        <f>Q49</f>
        <v>0.85303793103448289</v>
      </c>
      <c r="AD10" s="1724"/>
      <c r="AE10" s="144"/>
      <c r="AF10" s="144"/>
      <c r="AG10" s="144"/>
      <c r="AH10" s="144"/>
      <c r="AI10" s="144"/>
      <c r="AJ10" s="144"/>
      <c r="AK10" s="144"/>
      <c r="AL10" s="144"/>
      <c r="AN10" s="146">
        <f>SUM(Z10:Z13)</f>
        <v>0</v>
      </c>
      <c r="AO10" s="144">
        <v>100</v>
      </c>
      <c r="AP10" s="144">
        <v>0.2288329519450801</v>
      </c>
    </row>
    <row r="11" spans="2:72" ht="20.100000000000001" customHeight="1">
      <c r="B11" s="1729">
        <v>3</v>
      </c>
      <c r="C11" s="1730"/>
      <c r="D11" s="1731" t="s">
        <v>295</v>
      </c>
      <c r="E11" s="1732"/>
      <c r="F11" s="1733"/>
      <c r="G11" s="1734" t="s">
        <v>296</v>
      </c>
      <c r="H11" s="1735"/>
      <c r="I11" s="1735"/>
      <c r="J11" s="1735"/>
      <c r="K11" s="1735"/>
      <c r="L11" s="1735"/>
      <c r="M11" s="1735"/>
      <c r="N11" s="1735"/>
      <c r="O11" s="1735"/>
      <c r="P11" s="1735"/>
      <c r="Q11" s="1735"/>
      <c r="R11" s="1735"/>
      <c r="S11" s="1735"/>
      <c r="T11" s="1735"/>
      <c r="U11" s="1735"/>
      <c r="V11" s="1735"/>
      <c r="W11" s="1735"/>
      <c r="X11" s="1735"/>
      <c r="Y11" s="1736"/>
      <c r="Z11" s="1737" t="s">
        <v>297</v>
      </c>
      <c r="AA11" s="1738"/>
      <c r="AB11" s="1721"/>
      <c r="AC11" s="1725"/>
      <c r="AD11" s="1726"/>
      <c r="AE11" s="144"/>
      <c r="AF11" s="144"/>
      <c r="AG11" s="144"/>
      <c r="AH11" s="144"/>
      <c r="AI11" s="144"/>
      <c r="AJ11" s="144"/>
      <c r="AK11" s="144"/>
      <c r="AL11" s="144"/>
      <c r="AN11" s="147">
        <f>SUM(Y10:Y14)</f>
        <v>0</v>
      </c>
      <c r="AO11" s="144">
        <v>89</v>
      </c>
      <c r="AP11" s="144">
        <v>0.20366132723112129</v>
      </c>
    </row>
    <row r="12" spans="2:72" ht="20.100000000000001" customHeight="1">
      <c r="B12" s="1729">
        <v>2</v>
      </c>
      <c r="C12" s="1730"/>
      <c r="D12" s="1731" t="s">
        <v>298</v>
      </c>
      <c r="E12" s="1732"/>
      <c r="F12" s="1733"/>
      <c r="G12" s="1734" t="s">
        <v>299</v>
      </c>
      <c r="H12" s="1735"/>
      <c r="I12" s="1735"/>
      <c r="J12" s="1735"/>
      <c r="K12" s="1735"/>
      <c r="L12" s="1735"/>
      <c r="M12" s="1735"/>
      <c r="N12" s="1735"/>
      <c r="O12" s="1735"/>
      <c r="P12" s="1735"/>
      <c r="Q12" s="1735"/>
      <c r="R12" s="1735"/>
      <c r="S12" s="1735"/>
      <c r="T12" s="1735"/>
      <c r="U12" s="1735"/>
      <c r="V12" s="1735"/>
      <c r="W12" s="1735"/>
      <c r="X12" s="1735"/>
      <c r="Y12" s="1736"/>
      <c r="Z12" s="1737" t="s">
        <v>300</v>
      </c>
      <c r="AA12" s="1738"/>
      <c r="AB12" s="1721"/>
      <c r="AC12" s="1725"/>
      <c r="AD12" s="1726"/>
      <c r="AE12" s="144"/>
      <c r="AF12" s="144"/>
      <c r="AG12" s="144"/>
      <c r="AH12" s="144"/>
      <c r="AI12" s="144"/>
      <c r="AJ12" s="144"/>
      <c r="AK12" s="144"/>
      <c r="AL12" s="144"/>
      <c r="AO12" s="144">
        <v>79</v>
      </c>
      <c r="AP12" s="144">
        <v>0.18077803203661327</v>
      </c>
    </row>
    <row r="13" spans="2:72" ht="20.100000000000001" customHeight="1">
      <c r="B13" s="1729">
        <v>1</v>
      </c>
      <c r="C13" s="1730"/>
      <c r="D13" s="1731" t="s">
        <v>301</v>
      </c>
      <c r="E13" s="1732"/>
      <c r="F13" s="1733"/>
      <c r="G13" s="1734" t="s">
        <v>302</v>
      </c>
      <c r="H13" s="1735"/>
      <c r="I13" s="1735"/>
      <c r="J13" s="1735"/>
      <c r="K13" s="1735"/>
      <c r="L13" s="1735"/>
      <c r="M13" s="1735"/>
      <c r="N13" s="1735"/>
      <c r="O13" s="1735"/>
      <c r="P13" s="1735"/>
      <c r="Q13" s="1735"/>
      <c r="R13" s="1735"/>
      <c r="S13" s="1735"/>
      <c r="T13" s="1735"/>
      <c r="U13" s="1735"/>
      <c r="V13" s="1735"/>
      <c r="W13" s="1735"/>
      <c r="X13" s="1735"/>
      <c r="Y13" s="1736"/>
      <c r="Z13" s="1739" t="s">
        <v>303</v>
      </c>
      <c r="AA13" s="1740"/>
      <c r="AB13" s="1721"/>
      <c r="AC13" s="1725"/>
      <c r="AD13" s="1726"/>
      <c r="AE13" s="144"/>
      <c r="AF13" s="144"/>
      <c r="AG13" s="144"/>
      <c r="AH13" s="144"/>
      <c r="AI13" s="144"/>
      <c r="AJ13" s="144"/>
      <c r="AK13" s="144"/>
      <c r="AL13" s="144"/>
      <c r="AM13" s="144"/>
      <c r="AO13" s="144">
        <v>69</v>
      </c>
      <c r="AP13" s="144">
        <v>0.15789473684210525</v>
      </c>
    </row>
    <row r="14" spans="2:72" ht="20.100000000000001" customHeight="1" thickBot="1">
      <c r="B14" s="1704">
        <v>0</v>
      </c>
      <c r="C14" s="1705"/>
      <c r="D14" s="1706" t="s">
        <v>304</v>
      </c>
      <c r="E14" s="1707"/>
      <c r="F14" s="1708"/>
      <c r="G14" s="1709" t="s">
        <v>305</v>
      </c>
      <c r="H14" s="1710"/>
      <c r="I14" s="1710"/>
      <c r="J14" s="1710"/>
      <c r="K14" s="1710"/>
      <c r="L14" s="1710"/>
      <c r="M14" s="1710"/>
      <c r="N14" s="1710"/>
      <c r="O14" s="1710"/>
      <c r="P14" s="1710"/>
      <c r="Q14" s="1710"/>
      <c r="R14" s="1710"/>
      <c r="S14" s="1710"/>
      <c r="T14" s="1710"/>
      <c r="U14" s="1710"/>
      <c r="V14" s="1710"/>
      <c r="W14" s="1710"/>
      <c r="X14" s="1710"/>
      <c r="Y14" s="1711"/>
      <c r="Z14" s="1712" t="s">
        <v>306</v>
      </c>
      <c r="AA14" s="1713"/>
      <c r="AB14" s="1722"/>
      <c r="AC14" s="1727"/>
      <c r="AD14" s="1728"/>
      <c r="AO14" s="144">
        <v>100</v>
      </c>
      <c r="AP14" s="144">
        <v>0.2288329519450801</v>
      </c>
    </row>
    <row r="15" spans="2:72" ht="5.0999999999999996" customHeight="1" thickBot="1">
      <c r="B15" s="1714"/>
      <c r="C15" s="1714"/>
      <c r="D15" s="1715"/>
      <c r="E15" s="1715"/>
      <c r="F15" s="1715"/>
      <c r="G15" s="1715"/>
      <c r="H15" s="1715"/>
      <c r="I15" s="1715"/>
      <c r="J15" s="1715"/>
      <c r="K15" s="1715"/>
      <c r="L15" s="1715"/>
      <c r="M15" s="1715"/>
      <c r="N15" s="1715"/>
      <c r="O15" s="1715"/>
      <c r="P15" s="1715"/>
      <c r="Q15" s="1715"/>
      <c r="R15" s="1715"/>
      <c r="S15" s="1715"/>
      <c r="T15" s="1715"/>
      <c r="U15" s="1715"/>
      <c r="V15" s="1715"/>
      <c r="W15" s="1715"/>
      <c r="X15" s="1715"/>
      <c r="Y15" s="1715"/>
      <c r="Z15" s="1714"/>
      <c r="AA15" s="1714"/>
      <c r="AB15" s="1714"/>
      <c r="AC15" s="1714"/>
      <c r="AD15" s="1714"/>
    </row>
    <row r="16" spans="2:72" ht="47.25" customHeight="1">
      <c r="B16" s="148" t="s">
        <v>307</v>
      </c>
      <c r="C16" s="1716" t="s">
        <v>308</v>
      </c>
      <c r="D16" s="1716"/>
      <c r="E16" s="1716"/>
      <c r="F16" s="1716"/>
      <c r="G16" s="1716"/>
      <c r="H16" s="1716"/>
      <c r="I16" s="1716"/>
      <c r="J16" s="1716"/>
      <c r="K16" s="149" t="s">
        <v>309</v>
      </c>
      <c r="L16" s="149" t="s">
        <v>310</v>
      </c>
      <c r="M16" s="149" t="s">
        <v>311</v>
      </c>
      <c r="N16" s="149" t="s">
        <v>312</v>
      </c>
      <c r="O16" s="150" t="s">
        <v>313</v>
      </c>
      <c r="P16" s="151"/>
      <c r="Q16" s="152" t="s">
        <v>307</v>
      </c>
      <c r="R16" s="1717" t="s">
        <v>308</v>
      </c>
      <c r="S16" s="1718"/>
      <c r="T16" s="1718"/>
      <c r="U16" s="1718"/>
      <c r="V16" s="1718"/>
      <c r="W16" s="1718"/>
      <c r="X16" s="1718"/>
      <c r="Y16" s="1719"/>
      <c r="Z16" s="149" t="s">
        <v>309</v>
      </c>
      <c r="AA16" s="149" t="s">
        <v>310</v>
      </c>
      <c r="AB16" s="149" t="s">
        <v>311</v>
      </c>
      <c r="AC16" s="149" t="s">
        <v>312</v>
      </c>
      <c r="AD16" s="150" t="s">
        <v>313</v>
      </c>
      <c r="AE16" s="144"/>
      <c r="AF16" s="144"/>
      <c r="AG16" s="144"/>
      <c r="AH16" s="144"/>
      <c r="AI16" s="144"/>
      <c r="AJ16" s="144"/>
      <c r="AK16" s="144"/>
      <c r="AL16" s="144"/>
      <c r="AO16" s="144">
        <f>SUM(AO10:AO15)</f>
        <v>437</v>
      </c>
      <c r="BQ16" s="153"/>
      <c r="BR16" s="153"/>
      <c r="BS16" s="153"/>
      <c r="BT16" s="153"/>
    </row>
    <row r="17" spans="1:127" ht="47.25" customHeight="1" thickBot="1">
      <c r="B17" s="921"/>
      <c r="C17" s="922"/>
      <c r="D17" s="923"/>
      <c r="E17" s="923"/>
      <c r="F17" s="923"/>
      <c r="G17" s="923"/>
      <c r="H17" s="923"/>
      <c r="I17" s="923"/>
      <c r="J17" s="924"/>
      <c r="K17" s="925">
        <v>1</v>
      </c>
      <c r="L17" s="925">
        <v>0.89</v>
      </c>
      <c r="M17" s="925">
        <v>0.79</v>
      </c>
      <c r="N17" s="926">
        <v>0.69</v>
      </c>
      <c r="O17" s="927">
        <v>1</v>
      </c>
      <c r="P17" s="154"/>
      <c r="Q17" s="928"/>
      <c r="R17" s="929"/>
      <c r="S17" s="930"/>
      <c r="T17" s="930"/>
      <c r="U17" s="930"/>
      <c r="V17" s="930"/>
      <c r="W17" s="930"/>
      <c r="X17" s="930"/>
      <c r="Y17" s="931"/>
      <c r="Z17" s="925">
        <v>1</v>
      </c>
      <c r="AA17" s="925">
        <v>0.89</v>
      </c>
      <c r="AB17" s="925">
        <v>0.79</v>
      </c>
      <c r="AC17" s="926">
        <v>0.69</v>
      </c>
      <c r="AD17" s="927">
        <v>1</v>
      </c>
      <c r="AE17" s="144"/>
      <c r="AF17" s="1194">
        <f>SUM(AF18:AG46)/COUNT(AF18:AG46)</f>
        <v>0.85303793103448289</v>
      </c>
      <c r="AG17" s="144"/>
      <c r="AH17" s="144"/>
      <c r="AI17" s="144"/>
      <c r="AJ17" s="144"/>
      <c r="AK17" s="144"/>
      <c r="AL17" s="144"/>
      <c r="AV17" s="155"/>
      <c r="AW17" s="155"/>
      <c r="AX17" s="155"/>
      <c r="AY17" s="155"/>
      <c r="BQ17" s="156"/>
      <c r="BR17" s="156"/>
      <c r="BS17" s="156"/>
      <c r="BT17" s="156"/>
    </row>
    <row r="18" spans="1:127" ht="47.25" customHeight="1">
      <c r="B18" s="932">
        <v>1</v>
      </c>
      <c r="C18" s="1699" t="s">
        <v>314</v>
      </c>
      <c r="D18" s="1699"/>
      <c r="E18" s="1699"/>
      <c r="F18" s="1699"/>
      <c r="G18" s="1699"/>
      <c r="H18" s="1699"/>
      <c r="I18" s="1699"/>
      <c r="J18" s="1699"/>
      <c r="K18" s="973"/>
      <c r="L18" s="972">
        <v>1</v>
      </c>
      <c r="M18" s="972"/>
      <c r="N18" s="972"/>
      <c r="O18" s="974"/>
      <c r="P18" s="151"/>
      <c r="Q18" s="932">
        <v>30</v>
      </c>
      <c r="R18" s="1699" t="s">
        <v>315</v>
      </c>
      <c r="S18" s="1699"/>
      <c r="T18" s="1699"/>
      <c r="U18" s="1699"/>
      <c r="V18" s="1699"/>
      <c r="W18" s="1699"/>
      <c r="X18" s="1699"/>
      <c r="Y18" s="1699"/>
      <c r="Z18" s="972"/>
      <c r="AA18" s="972">
        <v>1</v>
      </c>
      <c r="AB18" s="972"/>
      <c r="AC18" s="973"/>
      <c r="AD18" s="974"/>
      <c r="AE18" s="144"/>
      <c r="AF18" s="157">
        <f>SUMPRODUCT($K$17:$O$17,K18:O18)</f>
        <v>0.89</v>
      </c>
      <c r="AG18" s="157">
        <f>SUMPRODUCT($Z$17:$AD$17,Z18:AD18)</f>
        <v>0.89</v>
      </c>
      <c r="AH18" s="144"/>
      <c r="AI18" s="144"/>
      <c r="AJ18" s="144"/>
      <c r="AK18" s="144"/>
      <c r="AL18" s="144"/>
      <c r="AV18" s="1700" t="s">
        <v>316</v>
      </c>
      <c r="AW18" s="1700" t="s">
        <v>317</v>
      </c>
      <c r="AX18" s="1702" t="s">
        <v>318</v>
      </c>
      <c r="AY18" s="1703"/>
      <c r="BQ18" s="156"/>
      <c r="BR18" s="156"/>
      <c r="BS18" s="156"/>
      <c r="BT18" s="156"/>
    </row>
    <row r="19" spans="1:127" s="158" customFormat="1" ht="21" customHeight="1">
      <c r="A19" s="144"/>
      <c r="B19" s="971">
        <v>2</v>
      </c>
      <c r="C19" s="1678" t="s">
        <v>319</v>
      </c>
      <c r="D19" s="1678"/>
      <c r="E19" s="1678"/>
      <c r="F19" s="1678"/>
      <c r="G19" s="1678"/>
      <c r="H19" s="1678"/>
      <c r="I19" s="1678"/>
      <c r="J19" s="1678"/>
      <c r="K19" s="975"/>
      <c r="L19" s="975">
        <v>1</v>
      </c>
      <c r="M19" s="976"/>
      <c r="N19" s="975"/>
      <c r="O19" s="977"/>
      <c r="P19" s="151"/>
      <c r="Q19" s="971">
        <v>31</v>
      </c>
      <c r="R19" s="1676" t="s">
        <v>320</v>
      </c>
      <c r="S19" s="1676"/>
      <c r="T19" s="1676"/>
      <c r="U19" s="1676"/>
      <c r="V19" s="1676"/>
      <c r="W19" s="1676"/>
      <c r="X19" s="1676"/>
      <c r="Y19" s="1676"/>
      <c r="Z19" s="975"/>
      <c r="AB19" s="975"/>
      <c r="AC19" s="975">
        <v>1</v>
      </c>
      <c r="AD19" s="977"/>
      <c r="AE19" s="144"/>
      <c r="AF19" s="157">
        <f t="shared" ref="AF19:AF46" si="0">SUMPRODUCT($K$17:$O$17,K19:O19)</f>
        <v>0.89</v>
      </c>
      <c r="AG19" s="157">
        <f t="shared" ref="AG19:AG46" si="1">SUMPRODUCT($Z$17:$AD$17,Z19:AD19)</f>
        <v>0.69</v>
      </c>
      <c r="AH19" s="144"/>
      <c r="AI19" s="144"/>
      <c r="AJ19" s="144"/>
      <c r="AK19" s="144"/>
      <c r="AL19" s="144"/>
      <c r="AM19" s="144"/>
      <c r="AN19" s="144"/>
      <c r="AO19" s="144"/>
      <c r="AP19" s="156"/>
      <c r="AQ19" s="156"/>
      <c r="AR19" s="156"/>
      <c r="AS19" s="156"/>
      <c r="AT19" s="156"/>
      <c r="AU19" s="156"/>
      <c r="AV19" s="1701"/>
      <c r="AW19" s="1701"/>
      <c r="AX19" s="939" t="s">
        <v>321</v>
      </c>
      <c r="AY19" s="939" t="s">
        <v>322</v>
      </c>
      <c r="AZ19" s="144"/>
      <c r="BA19" s="144"/>
      <c r="BB19" s="144"/>
      <c r="BC19" s="144"/>
      <c r="BD19" s="144"/>
      <c r="BE19" s="144"/>
      <c r="BF19" s="144"/>
      <c r="BG19" s="144"/>
      <c r="BH19" s="144"/>
      <c r="BI19" s="144"/>
      <c r="BJ19" s="144"/>
      <c r="BK19" s="144"/>
      <c r="BL19" s="144"/>
      <c r="BM19" s="144"/>
      <c r="BN19" s="144"/>
      <c r="BO19" s="144"/>
      <c r="BP19" s="144"/>
      <c r="BQ19" s="156"/>
      <c r="BR19" s="156"/>
      <c r="BS19" s="156"/>
      <c r="BT19" s="156"/>
      <c r="BU19" s="156"/>
      <c r="BV19" s="156"/>
      <c r="BW19" s="156"/>
      <c r="BX19" s="156"/>
      <c r="BY19" s="156"/>
      <c r="BZ19" s="156"/>
      <c r="CA19" s="156"/>
      <c r="CB19" s="156"/>
      <c r="CC19" s="156"/>
      <c r="CD19" s="156"/>
      <c r="CE19" s="156"/>
      <c r="CF19" s="156"/>
      <c r="CG19" s="156"/>
      <c r="CH19" s="156"/>
      <c r="CI19" s="156"/>
      <c r="CJ19" s="156"/>
      <c r="CK19" s="156"/>
      <c r="CL19" s="156"/>
      <c r="CM19" s="156"/>
      <c r="CN19" s="156"/>
      <c r="CO19" s="156"/>
      <c r="CP19" s="156"/>
      <c r="CQ19" s="156"/>
      <c r="CR19" s="156"/>
      <c r="CS19" s="156"/>
      <c r="CT19" s="156"/>
      <c r="CU19" s="156"/>
      <c r="CV19" s="156"/>
      <c r="CW19" s="156"/>
      <c r="CX19" s="156"/>
      <c r="CY19" s="156"/>
      <c r="CZ19" s="156"/>
      <c r="DA19" s="156"/>
      <c r="DB19" s="156"/>
      <c r="DC19" s="156"/>
      <c r="DD19" s="156"/>
      <c r="DE19" s="156"/>
      <c r="DF19" s="156"/>
      <c r="DG19" s="156"/>
      <c r="DH19" s="156"/>
      <c r="DI19" s="156"/>
      <c r="DJ19" s="156"/>
      <c r="DK19" s="156"/>
      <c r="DL19" s="156"/>
      <c r="DM19" s="156"/>
      <c r="DN19" s="156"/>
      <c r="DO19" s="156"/>
      <c r="DP19" s="156"/>
      <c r="DQ19" s="156"/>
      <c r="DR19" s="156"/>
      <c r="DS19" s="156"/>
      <c r="DT19" s="156"/>
      <c r="DU19" s="156"/>
      <c r="DV19" s="156"/>
      <c r="DW19" s="156"/>
    </row>
    <row r="20" spans="1:127" s="158" customFormat="1" ht="21" customHeight="1">
      <c r="A20" s="144"/>
      <c r="B20" s="971">
        <v>3</v>
      </c>
      <c r="C20" s="1678" t="s">
        <v>323</v>
      </c>
      <c r="D20" s="1678"/>
      <c r="E20" s="1678"/>
      <c r="F20" s="1678"/>
      <c r="G20" s="1678"/>
      <c r="H20" s="1678"/>
      <c r="I20" s="1678"/>
      <c r="J20" s="1678"/>
      <c r="K20" s="975"/>
      <c r="L20" s="975">
        <v>1</v>
      </c>
      <c r="M20" s="976"/>
      <c r="N20" s="975"/>
      <c r="O20" s="977"/>
      <c r="P20" s="151"/>
      <c r="Q20" s="971">
        <v>32</v>
      </c>
      <c r="R20" s="1676" t="s">
        <v>324</v>
      </c>
      <c r="S20" s="1676"/>
      <c r="T20" s="1676"/>
      <c r="U20" s="1676"/>
      <c r="V20" s="1676"/>
      <c r="W20" s="1676"/>
      <c r="X20" s="1676"/>
      <c r="Y20" s="1676"/>
      <c r="Z20" s="975"/>
      <c r="AA20" s="975"/>
      <c r="AB20" s="975"/>
      <c r="AD20" s="975">
        <v>1</v>
      </c>
      <c r="AE20" s="144"/>
      <c r="AF20" s="157">
        <v>0</v>
      </c>
      <c r="AG20" s="157">
        <f t="shared" si="1"/>
        <v>1</v>
      </c>
      <c r="AH20" s="144"/>
      <c r="AI20" s="144"/>
      <c r="AJ20" s="144"/>
      <c r="AK20" s="144"/>
      <c r="AL20" s="144"/>
      <c r="AM20" s="159">
        <v>4</v>
      </c>
      <c r="AN20" s="159">
        <f>58</f>
        <v>58</v>
      </c>
      <c r="AO20" s="159" t="s">
        <v>325</v>
      </c>
      <c r="AP20" s="156"/>
      <c r="AQ20" s="160">
        <v>4</v>
      </c>
      <c r="AR20" s="1698" t="s">
        <v>291</v>
      </c>
      <c r="AS20" s="1698"/>
      <c r="AT20" s="1698"/>
      <c r="AU20" s="1698"/>
      <c r="AV20" s="940">
        <f>SUM(Z18:Z46,K18:K46)</f>
        <v>4</v>
      </c>
      <c r="AW20" s="940">
        <f>AQ20*AV20</f>
        <v>16</v>
      </c>
      <c r="AX20" s="941">
        <f>AV20/$AV$25</f>
        <v>7.02000702000702E-2</v>
      </c>
      <c r="AY20" s="941">
        <f>AV20/SUM($AV$20:$AV$23)</f>
        <v>8.6994345367551101E-2</v>
      </c>
      <c r="AZ20" s="161"/>
      <c r="BA20" s="144"/>
      <c r="BB20" s="144"/>
      <c r="BC20" s="144"/>
      <c r="BD20" s="144"/>
      <c r="BE20" s="144"/>
      <c r="BF20" s="144"/>
      <c r="BG20" s="144"/>
      <c r="BH20" s="144"/>
      <c r="BI20" s="144"/>
      <c r="BJ20" s="144"/>
      <c r="BK20" s="144"/>
      <c r="BL20" s="144"/>
      <c r="BM20" s="144"/>
      <c r="BN20" s="144"/>
      <c r="BO20" s="144"/>
      <c r="BP20" s="144"/>
      <c r="BQ20" s="156"/>
      <c r="BR20" s="156"/>
      <c r="BS20" s="156"/>
      <c r="BT20" s="156"/>
      <c r="BU20" s="156"/>
      <c r="BV20" s="156"/>
      <c r="BW20" s="156"/>
      <c r="BX20" s="156"/>
      <c r="BY20" s="156"/>
      <c r="BZ20" s="156"/>
      <c r="CA20" s="156"/>
      <c r="CB20" s="156"/>
      <c r="CC20" s="156"/>
      <c r="CD20" s="156"/>
      <c r="CE20" s="156"/>
      <c r="CF20" s="156"/>
      <c r="CG20" s="156"/>
      <c r="CH20" s="156"/>
      <c r="CI20" s="156"/>
      <c r="CJ20" s="156"/>
      <c r="CK20" s="156"/>
      <c r="CL20" s="156"/>
      <c r="CM20" s="156"/>
      <c r="CN20" s="156"/>
      <c r="CO20" s="156"/>
      <c r="CP20" s="156"/>
      <c r="CQ20" s="156"/>
      <c r="CR20" s="156"/>
      <c r="CS20" s="156"/>
      <c r="CT20" s="156"/>
      <c r="CU20" s="156"/>
      <c r="CV20" s="156"/>
      <c r="CW20" s="156"/>
      <c r="CX20" s="156"/>
      <c r="CY20" s="156"/>
      <c r="CZ20" s="156"/>
      <c r="DA20" s="156"/>
      <c r="DB20" s="156"/>
      <c r="DC20" s="156"/>
      <c r="DD20" s="156"/>
      <c r="DE20" s="156"/>
      <c r="DF20" s="156"/>
      <c r="DG20" s="156"/>
      <c r="DH20" s="156"/>
      <c r="DI20" s="156"/>
      <c r="DJ20" s="156"/>
      <c r="DK20" s="156"/>
      <c r="DL20" s="156"/>
      <c r="DM20" s="156"/>
      <c r="DN20" s="156"/>
      <c r="DO20" s="156"/>
      <c r="DP20" s="156"/>
      <c r="DQ20" s="156"/>
      <c r="DR20" s="156"/>
      <c r="DS20" s="156"/>
      <c r="DT20" s="156"/>
      <c r="DU20" s="156"/>
      <c r="DV20" s="156"/>
      <c r="DW20" s="156"/>
    </row>
    <row r="21" spans="1:127" s="158" customFormat="1" ht="21" customHeight="1">
      <c r="A21" s="144"/>
      <c r="B21" s="971">
        <v>4</v>
      </c>
      <c r="C21" s="1676" t="s">
        <v>326</v>
      </c>
      <c r="D21" s="1676"/>
      <c r="E21" s="1676"/>
      <c r="F21" s="1676"/>
      <c r="G21" s="1676"/>
      <c r="H21" s="1676"/>
      <c r="I21" s="1676"/>
      <c r="J21" s="1676"/>
      <c r="K21" s="975"/>
      <c r="L21" s="976">
        <v>1</v>
      </c>
      <c r="M21" s="975"/>
      <c r="N21" s="975"/>
      <c r="O21" s="977"/>
      <c r="P21" s="151"/>
      <c r="Q21" s="971">
        <v>33</v>
      </c>
      <c r="R21" s="1677" t="s">
        <v>327</v>
      </c>
      <c r="S21" s="1677"/>
      <c r="T21" s="1677"/>
      <c r="U21" s="1677"/>
      <c r="V21" s="1677"/>
      <c r="W21" s="1677"/>
      <c r="X21" s="1677"/>
      <c r="Y21" s="1677"/>
      <c r="Z21" s="975"/>
      <c r="AA21" s="975">
        <v>0.5</v>
      </c>
      <c r="AB21" s="975"/>
      <c r="AC21" s="975"/>
      <c r="AD21" s="977"/>
      <c r="AE21" s="144"/>
      <c r="AF21" s="157">
        <f t="shared" si="0"/>
        <v>0.89</v>
      </c>
      <c r="AG21" s="157">
        <f t="shared" si="1"/>
        <v>0.44500000000000001</v>
      </c>
      <c r="AH21" s="144"/>
      <c r="AI21" s="144"/>
      <c r="AJ21" s="144"/>
      <c r="AK21" s="144"/>
      <c r="AL21" s="144"/>
      <c r="AM21" s="159">
        <v>3</v>
      </c>
      <c r="AN21" s="159">
        <f>58</f>
        <v>58</v>
      </c>
      <c r="AO21" s="159" t="s">
        <v>325</v>
      </c>
      <c r="AP21" s="159"/>
      <c r="AQ21" s="160">
        <v>3</v>
      </c>
      <c r="AR21" s="1698" t="s">
        <v>328</v>
      </c>
      <c r="AS21" s="1698"/>
      <c r="AT21" s="1698"/>
      <c r="AU21" s="1698"/>
      <c r="AV21" s="940">
        <f>SUM(L18:L46,AA18:AA46)</f>
        <v>27.5</v>
      </c>
      <c r="AW21" s="940">
        <f>AQ21*AV21</f>
        <v>82.5</v>
      </c>
      <c r="AX21" s="941">
        <f>AV21/$AV$25</f>
        <v>0.4826254826254826</v>
      </c>
      <c r="AY21" s="941">
        <f>AV21/SUM($AV$20:$AV$23)</f>
        <v>0.59808612440191378</v>
      </c>
      <c r="AZ21" s="161"/>
      <c r="BA21" s="144"/>
      <c r="BB21" s="144"/>
      <c r="BC21" s="144"/>
      <c r="BD21" s="144"/>
      <c r="BE21" s="144"/>
      <c r="BF21" s="144"/>
      <c r="BG21" s="144"/>
      <c r="BH21" s="144"/>
      <c r="BI21" s="144"/>
      <c r="BJ21" s="144"/>
      <c r="BK21" s="144"/>
      <c r="BL21" s="144"/>
      <c r="BM21" s="144"/>
      <c r="BN21" s="144"/>
      <c r="BO21" s="144"/>
      <c r="BP21" s="144"/>
      <c r="BQ21" s="156"/>
      <c r="BR21" s="162"/>
      <c r="BS21" s="162"/>
      <c r="BT21" s="162"/>
      <c r="BU21" s="162"/>
      <c r="BV21" s="162"/>
      <c r="BW21" s="162"/>
      <c r="BX21" s="162"/>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c r="CY21" s="156"/>
      <c r="CZ21" s="156"/>
      <c r="DA21" s="156"/>
      <c r="DB21" s="156"/>
      <c r="DC21" s="156"/>
      <c r="DD21" s="156"/>
      <c r="DE21" s="156"/>
      <c r="DF21" s="156"/>
      <c r="DG21" s="156"/>
      <c r="DH21" s="156"/>
      <c r="DI21" s="156"/>
      <c r="DJ21" s="156"/>
      <c r="DK21" s="156"/>
      <c r="DL21" s="156"/>
      <c r="DM21" s="156"/>
      <c r="DN21" s="156"/>
      <c r="DO21" s="156"/>
      <c r="DP21" s="156"/>
      <c r="DQ21" s="156"/>
      <c r="DR21" s="156"/>
      <c r="DS21" s="156"/>
      <c r="DT21" s="156"/>
      <c r="DU21" s="156"/>
      <c r="DV21" s="156"/>
      <c r="DW21" s="156"/>
    </row>
    <row r="22" spans="1:127" s="158" customFormat="1" ht="21" customHeight="1">
      <c r="A22" s="144"/>
      <c r="B22" s="971">
        <v>5</v>
      </c>
      <c r="C22" s="1676" t="s">
        <v>329</v>
      </c>
      <c r="D22" s="1676"/>
      <c r="E22" s="1676"/>
      <c r="F22" s="1676"/>
      <c r="G22" s="1676"/>
      <c r="H22" s="1676"/>
      <c r="I22" s="1676"/>
      <c r="J22" s="1676"/>
      <c r="K22" s="975"/>
      <c r="L22" s="975">
        <v>1</v>
      </c>
      <c r="M22" s="975"/>
      <c r="N22" s="975"/>
      <c r="O22" s="977"/>
      <c r="P22" s="151"/>
      <c r="Q22" s="971">
        <v>34</v>
      </c>
      <c r="R22" s="1676" t="s">
        <v>330</v>
      </c>
      <c r="S22" s="1676"/>
      <c r="T22" s="1676"/>
      <c r="U22" s="1676"/>
      <c r="V22" s="1676"/>
      <c r="W22" s="1676"/>
      <c r="X22" s="1676"/>
      <c r="Y22" s="1676"/>
      <c r="Z22" s="975"/>
      <c r="AA22" s="975">
        <v>1</v>
      </c>
      <c r="AB22" s="976"/>
      <c r="AC22" s="975"/>
      <c r="AD22" s="977"/>
      <c r="AE22" s="144"/>
      <c r="AF22" s="157">
        <f t="shared" si="0"/>
        <v>0.89</v>
      </c>
      <c r="AG22" s="157">
        <f t="shared" si="1"/>
        <v>0.89</v>
      </c>
      <c r="AH22" s="144"/>
      <c r="AI22" s="144"/>
      <c r="AJ22" s="144"/>
      <c r="AK22" s="144"/>
      <c r="AL22" s="144"/>
      <c r="AM22" s="159">
        <v>2</v>
      </c>
      <c r="AN22" s="159">
        <f>58</f>
        <v>58</v>
      </c>
      <c r="AO22" s="159" t="s">
        <v>325</v>
      </c>
      <c r="AP22" s="160"/>
      <c r="AQ22" s="160">
        <v>2</v>
      </c>
      <c r="AR22" s="1698" t="s">
        <v>298</v>
      </c>
      <c r="AS22" s="1698"/>
      <c r="AT22" s="1698"/>
      <c r="AU22" s="1698"/>
      <c r="AV22" s="940">
        <f>SUM(M18:M46,AB18:AB46)</f>
        <v>9</v>
      </c>
      <c r="AW22" s="940">
        <f>AQ22*AV22</f>
        <v>18</v>
      </c>
      <c r="AX22" s="941">
        <f>AV22/$AV$25</f>
        <v>0.15795015795015793</v>
      </c>
      <c r="AY22" s="941">
        <f>AV22/SUM($AV$20:$AV$23)</f>
        <v>0.19573727707698999</v>
      </c>
      <c r="AZ22" s="161"/>
      <c r="BA22" s="144"/>
      <c r="BB22" s="144"/>
      <c r="BC22" s="144" t="s">
        <v>331</v>
      </c>
      <c r="BD22" s="144"/>
      <c r="BE22" s="144"/>
      <c r="BF22" s="144"/>
      <c r="BG22" s="144"/>
      <c r="BH22" s="144"/>
      <c r="BI22" s="144"/>
      <c r="BJ22" s="144"/>
      <c r="BK22" s="144"/>
      <c r="BL22" s="144"/>
      <c r="BM22" s="144"/>
      <c r="BN22" s="144"/>
      <c r="BO22" s="144"/>
      <c r="BP22" s="144"/>
      <c r="BQ22" s="156"/>
      <c r="BR22" s="162"/>
      <c r="BS22" s="162"/>
      <c r="BT22" s="162"/>
      <c r="BU22" s="162"/>
      <c r="BV22" s="162"/>
      <c r="BW22" s="162"/>
      <c r="BX22" s="162"/>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c r="CU22" s="156"/>
      <c r="CV22" s="156"/>
      <c r="CW22" s="156"/>
      <c r="CX22" s="156"/>
      <c r="CY22" s="156"/>
      <c r="CZ22" s="156"/>
      <c r="DA22" s="156"/>
      <c r="DB22" s="156"/>
      <c r="DC22" s="156"/>
      <c r="DD22" s="156"/>
      <c r="DE22" s="156"/>
      <c r="DF22" s="156"/>
      <c r="DG22" s="156"/>
      <c r="DH22" s="156"/>
      <c r="DI22" s="156"/>
      <c r="DJ22" s="156"/>
      <c r="DK22" s="156"/>
      <c r="DL22" s="156"/>
      <c r="DM22" s="156"/>
      <c r="DN22" s="156"/>
      <c r="DO22" s="156"/>
      <c r="DP22" s="156"/>
      <c r="DQ22" s="156"/>
      <c r="DR22" s="156"/>
      <c r="DS22" s="156"/>
      <c r="DT22" s="156"/>
      <c r="DU22" s="156"/>
      <c r="DV22" s="156"/>
      <c r="DW22" s="156"/>
    </row>
    <row r="23" spans="1:127" s="158" customFormat="1" ht="21" customHeight="1">
      <c r="A23" s="144"/>
      <c r="B23" s="971">
        <v>6</v>
      </c>
      <c r="C23" s="1676" t="s">
        <v>332</v>
      </c>
      <c r="D23" s="1676"/>
      <c r="E23" s="1676"/>
      <c r="F23" s="1676"/>
      <c r="G23" s="1676"/>
      <c r="H23" s="1676"/>
      <c r="I23" s="1676"/>
      <c r="J23" s="1676"/>
      <c r="K23" s="975"/>
      <c r="L23" s="975">
        <v>1</v>
      </c>
      <c r="M23" s="975"/>
      <c r="N23" s="975"/>
      <c r="O23" s="977"/>
      <c r="P23" s="151"/>
      <c r="Q23" s="971">
        <v>35</v>
      </c>
      <c r="R23" s="1677" t="s">
        <v>333</v>
      </c>
      <c r="S23" s="1677"/>
      <c r="T23" s="1677"/>
      <c r="U23" s="1677"/>
      <c r="V23" s="1677"/>
      <c r="W23" s="1677"/>
      <c r="X23" s="1677"/>
      <c r="Y23" s="1677"/>
      <c r="Z23" s="975"/>
      <c r="AA23" s="975"/>
      <c r="AB23" s="976">
        <v>1</v>
      </c>
      <c r="AC23" s="975"/>
      <c r="AD23" s="977"/>
      <c r="AE23" s="144"/>
      <c r="AF23" s="157">
        <f t="shared" si="0"/>
        <v>0.89</v>
      </c>
      <c r="AG23" s="157">
        <f t="shared" si="1"/>
        <v>0.79</v>
      </c>
      <c r="AH23" s="144"/>
      <c r="AI23" s="144"/>
      <c r="AJ23" s="144"/>
      <c r="AK23" s="144"/>
      <c r="AL23" s="144"/>
      <c r="AM23" s="159">
        <v>1</v>
      </c>
      <c r="AN23" s="159">
        <f>58</f>
        <v>58</v>
      </c>
      <c r="AO23" s="159" t="s">
        <v>325</v>
      </c>
      <c r="AP23" s="160"/>
      <c r="AQ23" s="160">
        <v>1</v>
      </c>
      <c r="AR23" s="1698" t="s">
        <v>301</v>
      </c>
      <c r="AS23" s="1698"/>
      <c r="AT23" s="1698"/>
      <c r="AU23" s="1698"/>
      <c r="AV23" s="940">
        <f>SUM(N18:N46,AC18:AC46)</f>
        <v>5.48</v>
      </c>
      <c r="AW23" s="940">
        <f>AQ23*AV23</f>
        <v>5.48</v>
      </c>
      <c r="AX23" s="941">
        <f>AV23/$AV$25</f>
        <v>9.6174096174096169E-2</v>
      </c>
      <c r="AY23" s="941">
        <f>AV23/SUM($AV$20:$AV$23)</f>
        <v>0.11918225315354501</v>
      </c>
      <c r="AZ23" s="161"/>
      <c r="BA23" s="144"/>
      <c r="BB23" s="144"/>
      <c r="BC23" s="144"/>
      <c r="BD23" s="144"/>
      <c r="BE23" s="144"/>
      <c r="BF23" s="144"/>
      <c r="BG23" s="144"/>
      <c r="BH23" s="144"/>
      <c r="BI23" s="144"/>
      <c r="BJ23" s="144"/>
      <c r="BK23" s="144"/>
      <c r="BL23" s="144"/>
      <c r="BM23" s="144"/>
      <c r="BN23" s="144"/>
      <c r="BO23" s="144"/>
      <c r="BP23" s="144"/>
      <c r="BQ23" s="156"/>
      <c r="BR23" s="162"/>
      <c r="BS23" s="162"/>
      <c r="BT23" s="162"/>
      <c r="BU23" s="162"/>
      <c r="BV23" s="162"/>
      <c r="BW23" s="162"/>
      <c r="BX23" s="162"/>
      <c r="BY23" s="156"/>
      <c r="BZ23" s="156"/>
      <c r="CA23" s="156"/>
      <c r="CB23" s="156"/>
      <c r="CC23" s="156"/>
      <c r="CD23" s="156"/>
      <c r="CE23" s="156"/>
      <c r="CF23" s="156"/>
      <c r="CG23" s="156"/>
      <c r="CH23" s="156"/>
      <c r="CI23" s="156"/>
      <c r="CJ23" s="156"/>
      <c r="CK23" s="156"/>
      <c r="CL23" s="156"/>
      <c r="CM23" s="156"/>
      <c r="CN23" s="156"/>
      <c r="CO23" s="156"/>
      <c r="CP23" s="156"/>
      <c r="CQ23" s="156"/>
      <c r="CR23" s="156"/>
      <c r="CS23" s="156"/>
      <c r="CT23" s="156"/>
      <c r="CU23" s="156"/>
      <c r="CV23" s="156"/>
      <c r="CW23" s="156"/>
      <c r="CX23" s="156"/>
      <c r="CY23" s="156"/>
      <c r="CZ23" s="156"/>
      <c r="DA23" s="156"/>
      <c r="DB23" s="156"/>
      <c r="DC23" s="156"/>
      <c r="DD23" s="156"/>
      <c r="DE23" s="156"/>
      <c r="DF23" s="156"/>
      <c r="DG23" s="156"/>
      <c r="DH23" s="156"/>
      <c r="DI23" s="156"/>
      <c r="DJ23" s="156"/>
      <c r="DK23" s="156"/>
      <c r="DL23" s="156"/>
      <c r="DM23" s="156"/>
      <c r="DN23" s="156"/>
      <c r="DO23" s="156"/>
      <c r="DP23" s="156"/>
      <c r="DQ23" s="156"/>
      <c r="DR23" s="156"/>
      <c r="DS23" s="156"/>
      <c r="DT23" s="156"/>
      <c r="DU23" s="156"/>
      <c r="DV23" s="156"/>
      <c r="DW23" s="156"/>
    </row>
    <row r="24" spans="1:127" s="158" customFormat="1" ht="21" customHeight="1" thickBot="1">
      <c r="A24" s="144"/>
      <c r="B24" s="971">
        <v>7</v>
      </c>
      <c r="C24" s="1676" t="s">
        <v>334</v>
      </c>
      <c r="D24" s="1676"/>
      <c r="E24" s="1676"/>
      <c r="F24" s="1676"/>
      <c r="G24" s="1676"/>
      <c r="H24" s="1676"/>
      <c r="I24" s="1676"/>
      <c r="J24" s="1676"/>
      <c r="K24" s="975"/>
      <c r="L24" s="975">
        <v>1</v>
      </c>
      <c r="M24" s="975"/>
      <c r="N24" s="975"/>
      <c r="O24" s="977"/>
      <c r="P24" s="151"/>
      <c r="Q24" s="971">
        <v>36</v>
      </c>
      <c r="R24" s="1676" t="s">
        <v>335</v>
      </c>
      <c r="S24" s="1676"/>
      <c r="T24" s="1676"/>
      <c r="U24" s="1676"/>
      <c r="V24" s="1676"/>
      <c r="W24" s="1676"/>
      <c r="X24" s="1676"/>
      <c r="Y24" s="1676"/>
      <c r="Z24" s="975"/>
      <c r="AA24" s="976"/>
      <c r="AB24" s="975"/>
      <c r="AC24" s="975"/>
      <c r="AD24" s="977">
        <v>0</v>
      </c>
      <c r="AE24" s="144"/>
      <c r="AF24" s="157">
        <f t="shared" si="0"/>
        <v>0.89</v>
      </c>
      <c r="AG24" s="157">
        <f t="shared" si="1"/>
        <v>0</v>
      </c>
      <c r="AH24" s="144"/>
      <c r="AI24" s="144"/>
      <c r="AJ24" s="144"/>
      <c r="AK24" s="144"/>
      <c r="AL24" s="144"/>
      <c r="AM24" s="159">
        <v>0</v>
      </c>
      <c r="AN24" s="159">
        <f>58</f>
        <v>58</v>
      </c>
      <c r="AO24" s="159" t="s">
        <v>325</v>
      </c>
      <c r="AP24" s="160"/>
      <c r="AQ24" s="160">
        <v>0</v>
      </c>
      <c r="AR24" s="1696" t="s">
        <v>304</v>
      </c>
      <c r="AS24" s="1696"/>
      <c r="AT24" s="1696"/>
      <c r="AU24" s="1696"/>
      <c r="AV24" s="163">
        <f>SUM(O18:O46,AD18:AD46)</f>
        <v>11</v>
      </c>
      <c r="AW24" s="163">
        <f>AQ24*AV24</f>
        <v>0</v>
      </c>
      <c r="AX24" s="164">
        <f>AV24/$AV$25</f>
        <v>0.19305019305019303</v>
      </c>
      <c r="AY24" s="164" t="s">
        <v>336</v>
      </c>
      <c r="AZ24" s="161"/>
      <c r="BA24" s="144"/>
      <c r="BB24" s="144"/>
      <c r="BC24" s="144"/>
      <c r="BD24" s="144"/>
      <c r="BE24" s="144"/>
      <c r="BF24" s="144"/>
      <c r="BG24" s="144"/>
      <c r="BH24" s="144"/>
      <c r="BI24" s="144"/>
      <c r="BJ24" s="144"/>
      <c r="BK24" s="144"/>
      <c r="BL24" s="144"/>
      <c r="BM24" s="144"/>
      <c r="BN24" s="144"/>
      <c r="BO24" s="144"/>
      <c r="BP24" s="144"/>
      <c r="BQ24" s="165"/>
      <c r="BR24" s="165"/>
      <c r="BS24" s="165"/>
      <c r="BT24" s="165"/>
      <c r="BU24" s="165"/>
      <c r="BV24" s="165"/>
      <c r="BW24" s="165"/>
      <c r="BX24" s="165"/>
      <c r="BY24" s="165"/>
      <c r="BZ24" s="165"/>
      <c r="CA24" s="165"/>
      <c r="CB24" s="165"/>
      <c r="CC24" s="165"/>
      <c r="CD24" s="165"/>
      <c r="CE24" s="165"/>
      <c r="CF24" s="165"/>
      <c r="CG24" s="165"/>
      <c r="CH24" s="165"/>
      <c r="CI24" s="165"/>
      <c r="CJ24" s="165"/>
      <c r="CK24" s="165"/>
      <c r="CL24" s="165"/>
      <c r="CM24" s="165"/>
      <c r="CN24" s="165"/>
      <c r="CO24" s="165"/>
      <c r="CP24" s="165"/>
      <c r="CQ24" s="165"/>
      <c r="CR24" s="165"/>
      <c r="CS24" s="165"/>
      <c r="CT24" s="165"/>
      <c r="CU24" s="165"/>
      <c r="CV24" s="165"/>
      <c r="CW24" s="165"/>
      <c r="CX24" s="165"/>
      <c r="CY24" s="165"/>
      <c r="CZ24" s="165"/>
      <c r="DA24" s="165"/>
      <c r="DB24" s="165"/>
      <c r="DC24" s="165"/>
      <c r="DD24" s="165"/>
      <c r="DE24" s="165"/>
      <c r="DF24" s="165"/>
      <c r="DG24" s="165"/>
      <c r="DH24" s="165"/>
      <c r="DI24" s="165"/>
      <c r="DJ24" s="165"/>
      <c r="DK24" s="165"/>
      <c r="DL24" s="165"/>
      <c r="DM24" s="165"/>
      <c r="DN24" s="165"/>
      <c r="DO24" s="165"/>
      <c r="DP24" s="165"/>
      <c r="DQ24" s="165"/>
      <c r="DR24" s="165"/>
      <c r="DS24" s="165"/>
      <c r="DT24" s="165"/>
      <c r="DU24" s="165"/>
      <c r="DV24" s="165"/>
      <c r="DW24" s="165"/>
    </row>
    <row r="25" spans="1:127" s="158" customFormat="1" ht="21" customHeight="1" thickTop="1">
      <c r="A25" s="144"/>
      <c r="B25" s="971">
        <v>8</v>
      </c>
      <c r="C25" s="1676" t="s">
        <v>337</v>
      </c>
      <c r="D25" s="1676"/>
      <c r="E25" s="1676"/>
      <c r="F25" s="1676"/>
      <c r="G25" s="1676"/>
      <c r="H25" s="1676"/>
      <c r="I25" s="1676"/>
      <c r="J25" s="1676"/>
      <c r="K25" s="975"/>
      <c r="L25" s="975">
        <v>1</v>
      </c>
      <c r="M25" s="975"/>
      <c r="N25" s="976"/>
      <c r="O25" s="977"/>
      <c r="P25" s="151"/>
      <c r="Q25" s="971">
        <v>37</v>
      </c>
      <c r="R25" s="1676" t="s">
        <v>338</v>
      </c>
      <c r="S25" s="1676"/>
      <c r="T25" s="1676"/>
      <c r="U25" s="1676"/>
      <c r="V25" s="1676"/>
      <c r="W25" s="1676"/>
      <c r="X25" s="1676"/>
      <c r="Y25" s="1676"/>
      <c r="Z25" s="975"/>
      <c r="AA25" s="976"/>
      <c r="AB25" s="975">
        <v>0</v>
      </c>
      <c r="AC25" s="975"/>
      <c r="AD25" s="977"/>
      <c r="AE25" s="144"/>
      <c r="AF25" s="157">
        <f t="shared" si="0"/>
        <v>0.89</v>
      </c>
      <c r="AG25" s="157">
        <f t="shared" si="1"/>
        <v>0</v>
      </c>
      <c r="AH25" s="144"/>
      <c r="AI25" s="144"/>
      <c r="AJ25" s="144"/>
      <c r="AK25" s="144"/>
      <c r="AL25" s="144"/>
      <c r="AM25" s="161"/>
      <c r="AN25" s="161"/>
      <c r="AO25" s="161"/>
      <c r="AP25" s="161"/>
      <c r="AQ25" s="161"/>
      <c r="AR25" s="1697" t="s">
        <v>88</v>
      </c>
      <c r="AS25" s="1697"/>
      <c r="AT25" s="1697"/>
      <c r="AU25" s="1697"/>
      <c r="AV25" s="166">
        <f>SUM(AV20:AV24)</f>
        <v>56.980000000000004</v>
      </c>
      <c r="AW25" s="166">
        <f>SUM(AW20:AW24)</f>
        <v>121.98</v>
      </c>
      <c r="AX25" s="167">
        <f>SUM(AX20:AX24)</f>
        <v>0.99999999999999989</v>
      </c>
      <c r="AY25" s="167">
        <f>SUM(AY20:AY24)</f>
        <v>0.99999999999999989</v>
      </c>
      <c r="AZ25" s="161"/>
      <c r="BA25" s="144"/>
      <c r="BB25" s="144"/>
      <c r="BC25" s="144"/>
      <c r="BD25" s="144"/>
      <c r="BE25" s="144"/>
      <c r="BF25" s="144"/>
      <c r="BG25" s="144"/>
      <c r="BH25" s="144"/>
      <c r="BI25" s="144"/>
      <c r="BJ25" s="144"/>
      <c r="BK25" s="144"/>
      <c r="BL25" s="144"/>
      <c r="BM25" s="144"/>
      <c r="BN25" s="144"/>
      <c r="BO25" s="144"/>
      <c r="BP25" s="144"/>
      <c r="BQ25" s="156"/>
      <c r="BR25" s="156"/>
      <c r="BS25" s="156"/>
      <c r="BT25" s="156"/>
      <c r="BU25" s="156"/>
      <c r="BV25" s="156"/>
      <c r="BW25" s="156"/>
      <c r="BX25" s="156"/>
      <c r="BY25" s="156"/>
      <c r="BZ25" s="156"/>
      <c r="CA25" s="156"/>
      <c r="CB25" s="156"/>
      <c r="CC25" s="156"/>
      <c r="CD25" s="156"/>
      <c r="CE25" s="156"/>
      <c r="CF25" s="156"/>
      <c r="CG25" s="156"/>
      <c r="CH25" s="156"/>
      <c r="CI25" s="156"/>
      <c r="CJ25" s="156"/>
      <c r="CK25" s="156"/>
      <c r="CL25" s="156"/>
      <c r="CM25" s="156"/>
      <c r="CN25" s="156"/>
      <c r="CO25" s="156"/>
      <c r="CP25" s="156"/>
      <c r="CQ25" s="156"/>
      <c r="CR25" s="156"/>
      <c r="CS25" s="156"/>
      <c r="CT25" s="156"/>
      <c r="CU25" s="156"/>
      <c r="CV25" s="156"/>
      <c r="CW25" s="156"/>
      <c r="CX25" s="156"/>
      <c r="CY25" s="156"/>
      <c r="CZ25" s="156"/>
      <c r="DA25" s="156"/>
      <c r="DB25" s="156"/>
      <c r="DC25" s="156"/>
      <c r="DD25" s="156"/>
      <c r="DE25" s="156"/>
      <c r="DF25" s="156"/>
      <c r="DG25" s="156"/>
      <c r="DH25" s="156"/>
      <c r="DI25" s="156"/>
      <c r="DJ25" s="156"/>
      <c r="DK25" s="156"/>
      <c r="DL25" s="156"/>
      <c r="DM25" s="156"/>
      <c r="DN25" s="156"/>
      <c r="DO25" s="156"/>
      <c r="DP25" s="156"/>
      <c r="DQ25" s="156"/>
      <c r="DR25" s="156"/>
      <c r="DS25" s="156"/>
      <c r="DT25" s="156"/>
      <c r="DU25" s="156"/>
      <c r="DV25" s="156"/>
      <c r="DW25" s="156"/>
    </row>
    <row r="26" spans="1:127" s="158" customFormat="1" ht="21" customHeight="1">
      <c r="A26" s="144"/>
      <c r="B26" s="971">
        <v>9</v>
      </c>
      <c r="C26" s="1678" t="s">
        <v>339</v>
      </c>
      <c r="D26" s="1678"/>
      <c r="E26" s="1678"/>
      <c r="F26" s="1678"/>
      <c r="G26" s="1678"/>
      <c r="H26" s="1678"/>
      <c r="I26" s="1678"/>
      <c r="J26" s="1678"/>
      <c r="K26" s="975"/>
      <c r="L26" s="975">
        <v>1</v>
      </c>
      <c r="M26" s="975"/>
      <c r="N26" s="976"/>
      <c r="O26" s="977"/>
      <c r="P26" s="151"/>
      <c r="Q26" s="971">
        <v>38</v>
      </c>
      <c r="R26" s="1676" t="s">
        <v>340</v>
      </c>
      <c r="S26" s="1676"/>
      <c r="T26" s="1676"/>
      <c r="U26" s="1676"/>
      <c r="V26" s="1676"/>
      <c r="W26" s="1676"/>
      <c r="X26" s="1676"/>
      <c r="Y26" s="1676"/>
      <c r="Z26" s="975"/>
      <c r="AA26" s="975"/>
      <c r="AB26" s="976">
        <v>1</v>
      </c>
      <c r="AC26" s="975"/>
      <c r="AD26" s="977"/>
      <c r="AE26" s="144"/>
      <c r="AF26" s="157">
        <f t="shared" si="0"/>
        <v>0.89</v>
      </c>
      <c r="AG26" s="157">
        <f t="shared" si="1"/>
        <v>0.79</v>
      </c>
      <c r="AH26" s="144"/>
      <c r="AI26" s="144"/>
      <c r="AJ26" s="144"/>
      <c r="AK26" s="144"/>
      <c r="AL26" s="144"/>
      <c r="AM26" s="161"/>
      <c r="AN26" s="161"/>
      <c r="AO26" s="161"/>
      <c r="AP26" s="161"/>
      <c r="AQ26" s="161"/>
      <c r="AR26" s="161"/>
      <c r="AS26" s="161"/>
      <c r="AT26" s="161"/>
      <c r="AU26" s="161"/>
      <c r="AX26" s="161"/>
      <c r="AY26" s="161"/>
      <c r="AZ26" s="161"/>
      <c r="BA26" s="144"/>
      <c r="BB26" s="144"/>
      <c r="BC26" s="144"/>
      <c r="BD26" s="144"/>
      <c r="BE26" s="144"/>
      <c r="BF26" s="144"/>
      <c r="BG26" s="144"/>
      <c r="BH26" s="144"/>
      <c r="BI26" s="144"/>
      <c r="BJ26" s="144"/>
      <c r="BK26" s="144"/>
      <c r="BL26" s="144"/>
      <c r="BM26" s="144"/>
      <c r="BN26" s="144"/>
      <c r="BO26" s="144"/>
      <c r="BP26" s="144"/>
      <c r="BQ26" s="156"/>
      <c r="BR26" s="156"/>
      <c r="BS26" s="156"/>
      <c r="BT26" s="156"/>
      <c r="BU26" s="156"/>
      <c r="BV26" s="156"/>
      <c r="BW26" s="156"/>
      <c r="BX26" s="156"/>
      <c r="BY26" s="156"/>
      <c r="BZ26" s="156"/>
      <c r="CA26" s="156"/>
      <c r="CB26" s="156"/>
      <c r="CC26" s="156"/>
      <c r="CD26" s="156"/>
      <c r="CE26" s="156"/>
      <c r="CF26" s="156"/>
      <c r="CG26" s="156"/>
      <c r="CH26" s="156"/>
      <c r="CI26" s="156"/>
      <c r="CJ26" s="156"/>
      <c r="CK26" s="156"/>
      <c r="CL26" s="156"/>
      <c r="CM26" s="156"/>
      <c r="CN26" s="156"/>
      <c r="CO26" s="156"/>
      <c r="CP26" s="156"/>
      <c r="CQ26" s="156"/>
      <c r="CR26" s="156"/>
      <c r="CS26" s="156"/>
      <c r="CT26" s="156"/>
      <c r="CU26" s="156"/>
      <c r="CV26" s="156"/>
      <c r="CW26" s="156"/>
      <c r="CX26" s="156"/>
      <c r="CY26" s="156"/>
      <c r="CZ26" s="156"/>
      <c r="DA26" s="156"/>
      <c r="DB26" s="156"/>
      <c r="DC26" s="156"/>
      <c r="DD26" s="156"/>
      <c r="DE26" s="156"/>
      <c r="DF26" s="156"/>
      <c r="DG26" s="156"/>
      <c r="DH26" s="156"/>
      <c r="DI26" s="156"/>
      <c r="DJ26" s="156"/>
      <c r="DK26" s="156"/>
      <c r="DL26" s="156"/>
      <c r="DM26" s="156"/>
      <c r="DN26" s="156"/>
      <c r="DO26" s="156"/>
      <c r="DP26" s="156"/>
      <c r="DQ26" s="156"/>
      <c r="DR26" s="156"/>
      <c r="DS26" s="156"/>
      <c r="DT26" s="156"/>
      <c r="DU26" s="156"/>
      <c r="DV26" s="156"/>
      <c r="DW26" s="156"/>
    </row>
    <row r="27" spans="1:127" s="158" customFormat="1" ht="21" customHeight="1">
      <c r="A27" s="144"/>
      <c r="B27" s="971">
        <v>10</v>
      </c>
      <c r="C27" s="1678" t="s">
        <v>341</v>
      </c>
      <c r="D27" s="1678"/>
      <c r="E27" s="1678"/>
      <c r="F27" s="1678"/>
      <c r="G27" s="1678"/>
      <c r="H27" s="1678"/>
      <c r="I27" s="1678"/>
      <c r="J27" s="1678"/>
      <c r="K27" s="975"/>
      <c r="L27" s="975">
        <v>1</v>
      </c>
      <c r="M27" s="975"/>
      <c r="N27" s="975"/>
      <c r="O27" s="977"/>
      <c r="P27" s="151"/>
      <c r="Q27" s="971">
        <v>39</v>
      </c>
      <c r="R27" s="1676" t="s">
        <v>342</v>
      </c>
      <c r="S27" s="1676"/>
      <c r="T27" s="1676"/>
      <c r="U27" s="1676"/>
      <c r="V27" s="1676"/>
      <c r="W27" s="1676"/>
      <c r="X27" s="1676"/>
      <c r="Y27" s="1676"/>
      <c r="Z27" s="975"/>
      <c r="AA27" s="975"/>
      <c r="AB27" s="975"/>
      <c r="AC27" s="976"/>
      <c r="AD27" s="977">
        <v>1</v>
      </c>
      <c r="AE27" s="144"/>
      <c r="AF27" s="157">
        <f t="shared" si="0"/>
        <v>0.89</v>
      </c>
      <c r="AG27" s="157">
        <f t="shared" si="1"/>
        <v>1</v>
      </c>
      <c r="AH27" s="144"/>
      <c r="AI27" s="144"/>
      <c r="AJ27" s="144"/>
      <c r="AK27" s="144"/>
      <c r="AL27" s="144"/>
      <c r="AM27" s="161"/>
      <c r="AN27" s="161"/>
      <c r="AO27" s="161"/>
      <c r="AP27" s="161"/>
      <c r="AQ27" s="161"/>
      <c r="AR27" s="161"/>
      <c r="AS27" s="161"/>
      <c r="AT27" s="161"/>
      <c r="AU27" s="161"/>
      <c r="AV27" s="168" t="s">
        <v>343</v>
      </c>
      <c r="AW27" s="159">
        <f>SUM(AV20:AV23)*AQ20</f>
        <v>183.92000000000002</v>
      </c>
      <c r="AX27" s="161" t="s">
        <v>344</v>
      </c>
      <c r="AY27" s="161"/>
      <c r="AZ27" s="161"/>
      <c r="BA27" s="144"/>
      <c r="BB27" s="144"/>
      <c r="BC27" s="144"/>
      <c r="BD27" s="144"/>
      <c r="BE27" s="144"/>
      <c r="BF27" s="144"/>
      <c r="BG27" s="144"/>
      <c r="BH27" s="144"/>
      <c r="BI27" s="144"/>
      <c r="BJ27" s="144"/>
      <c r="BK27" s="144"/>
      <c r="BL27" s="144"/>
      <c r="BM27" s="144"/>
      <c r="BN27" s="144"/>
      <c r="BO27" s="144"/>
      <c r="BP27" s="144"/>
      <c r="BQ27" s="156"/>
      <c r="BR27" s="156"/>
      <c r="BS27" s="156"/>
      <c r="BT27" s="156"/>
      <c r="BU27" s="156"/>
      <c r="BV27" s="156"/>
      <c r="BW27" s="156"/>
      <c r="BX27" s="156"/>
      <c r="BY27" s="156"/>
      <c r="BZ27" s="156"/>
      <c r="CA27" s="156"/>
      <c r="CB27" s="156"/>
      <c r="CC27" s="156"/>
      <c r="CD27" s="156"/>
      <c r="CE27" s="156"/>
      <c r="CF27" s="156"/>
      <c r="CG27" s="156"/>
      <c r="CH27" s="156"/>
      <c r="CI27" s="156"/>
      <c r="CJ27" s="156"/>
      <c r="CK27" s="156"/>
      <c r="CL27" s="156"/>
      <c r="CM27" s="156"/>
      <c r="CN27" s="156"/>
      <c r="CO27" s="156"/>
      <c r="CP27" s="156"/>
      <c r="CQ27" s="156"/>
      <c r="CR27" s="156"/>
      <c r="CS27" s="156"/>
      <c r="CT27" s="156"/>
      <c r="CU27" s="156"/>
      <c r="CV27" s="156"/>
      <c r="CW27" s="156"/>
      <c r="CX27" s="156"/>
      <c r="CY27" s="156"/>
      <c r="CZ27" s="156"/>
      <c r="DA27" s="156"/>
      <c r="DB27" s="156"/>
      <c r="DC27" s="156"/>
      <c r="DD27" s="156"/>
      <c r="DE27" s="156"/>
      <c r="DF27" s="156"/>
      <c r="DG27" s="156"/>
      <c r="DH27" s="156"/>
      <c r="DI27" s="156"/>
      <c r="DJ27" s="156"/>
      <c r="DK27" s="156"/>
      <c r="DL27" s="156"/>
      <c r="DM27" s="156"/>
      <c r="DN27" s="156"/>
      <c r="DO27" s="156"/>
      <c r="DP27" s="156"/>
      <c r="DQ27" s="156"/>
      <c r="DR27" s="156"/>
      <c r="DS27" s="156"/>
      <c r="DT27" s="156"/>
      <c r="DU27" s="156"/>
      <c r="DV27" s="156"/>
      <c r="DW27" s="156"/>
    </row>
    <row r="28" spans="1:127" s="158" customFormat="1" ht="21" customHeight="1">
      <c r="A28" s="144"/>
      <c r="B28" s="971">
        <v>11</v>
      </c>
      <c r="C28" s="1676" t="s">
        <v>345</v>
      </c>
      <c r="D28" s="1676"/>
      <c r="E28" s="1676"/>
      <c r="F28" s="1676"/>
      <c r="G28" s="1676"/>
      <c r="H28" s="1676"/>
      <c r="I28" s="1676"/>
      <c r="J28" s="1676"/>
      <c r="K28" s="975"/>
      <c r="L28" s="975"/>
      <c r="M28" s="975">
        <v>1</v>
      </c>
      <c r="N28" s="976"/>
      <c r="O28" s="977"/>
      <c r="P28" s="151"/>
      <c r="Q28" s="971">
        <v>40</v>
      </c>
      <c r="R28" s="1676" t="s">
        <v>346</v>
      </c>
      <c r="S28" s="1676"/>
      <c r="T28" s="1676"/>
      <c r="U28" s="1676"/>
      <c r="V28" s="1676"/>
      <c r="W28" s="1676"/>
      <c r="X28" s="1676"/>
      <c r="Y28" s="1676"/>
      <c r="Z28" s="975"/>
      <c r="AA28" s="975"/>
      <c r="AB28" s="975"/>
      <c r="AC28" s="976"/>
      <c r="AD28" s="977">
        <v>1</v>
      </c>
      <c r="AE28" s="144"/>
      <c r="AF28" s="157">
        <f t="shared" si="0"/>
        <v>0.79</v>
      </c>
      <c r="AG28" s="157">
        <f t="shared" si="1"/>
        <v>1</v>
      </c>
      <c r="AH28" s="144"/>
      <c r="AI28" s="144"/>
      <c r="AJ28" s="144"/>
      <c r="AK28" s="144"/>
      <c r="AL28" s="144"/>
      <c r="AM28" s="161"/>
      <c r="AN28" s="161"/>
      <c r="AO28" s="161"/>
      <c r="AP28" s="161"/>
      <c r="AQ28" s="161"/>
      <c r="AR28" s="161"/>
      <c r="AS28" s="161"/>
      <c r="AT28" s="161"/>
      <c r="AU28" s="168"/>
      <c r="AV28" s="161"/>
      <c r="AW28" s="161"/>
      <c r="AX28" s="161"/>
      <c r="AY28" s="161"/>
      <c r="AZ28" s="161"/>
      <c r="BA28" s="144"/>
      <c r="BB28" s="144"/>
      <c r="BC28" s="144"/>
      <c r="BD28" s="144"/>
      <c r="BE28" s="144"/>
      <c r="BF28" s="144"/>
      <c r="BG28" s="144"/>
      <c r="BH28" s="144"/>
      <c r="BI28" s="144"/>
      <c r="BJ28" s="144"/>
      <c r="BK28" s="144"/>
      <c r="BL28" s="144"/>
      <c r="BM28" s="144"/>
      <c r="BN28" s="144"/>
      <c r="BO28" s="144"/>
      <c r="BP28" s="144"/>
      <c r="BQ28" s="156"/>
      <c r="BR28" s="156"/>
      <c r="BS28" s="156"/>
      <c r="BT28" s="156"/>
      <c r="BU28" s="156"/>
      <c r="BV28" s="156"/>
      <c r="BW28" s="156"/>
      <c r="BX28" s="156"/>
      <c r="BY28" s="156"/>
      <c r="BZ28" s="156"/>
      <c r="CA28" s="156"/>
      <c r="CB28" s="156"/>
      <c r="CC28" s="156"/>
      <c r="CD28" s="156"/>
      <c r="CE28" s="156"/>
      <c r="CF28" s="156"/>
      <c r="CG28" s="156"/>
      <c r="CH28" s="156"/>
      <c r="CI28" s="156"/>
      <c r="CJ28" s="156"/>
      <c r="CK28" s="156"/>
      <c r="CL28" s="156"/>
      <c r="CM28" s="156"/>
      <c r="CN28" s="156"/>
      <c r="CO28" s="156"/>
      <c r="CP28" s="156"/>
      <c r="CQ28" s="156"/>
      <c r="CR28" s="156"/>
      <c r="CS28" s="156"/>
      <c r="CT28" s="156"/>
      <c r="CU28" s="156"/>
      <c r="CV28" s="156"/>
      <c r="CW28" s="156"/>
      <c r="CX28" s="156"/>
      <c r="CY28" s="156"/>
      <c r="CZ28" s="156"/>
      <c r="DA28" s="156"/>
      <c r="DB28" s="156"/>
      <c r="DC28" s="156"/>
      <c r="DD28" s="156"/>
      <c r="DE28" s="156"/>
      <c r="DF28" s="156"/>
      <c r="DG28" s="156"/>
      <c r="DH28" s="156"/>
      <c r="DI28" s="156"/>
      <c r="DJ28" s="156"/>
      <c r="DK28" s="156"/>
      <c r="DL28" s="156"/>
      <c r="DM28" s="156"/>
      <c r="DN28" s="156"/>
      <c r="DO28" s="156"/>
      <c r="DP28" s="156"/>
      <c r="DQ28" s="156"/>
      <c r="DR28" s="156"/>
      <c r="DS28" s="156"/>
      <c r="DT28" s="156"/>
      <c r="DU28" s="156"/>
      <c r="DV28" s="156"/>
      <c r="DW28" s="156"/>
    </row>
    <row r="29" spans="1:127" s="158" customFormat="1" ht="21" customHeight="1" thickBot="1">
      <c r="A29" s="144"/>
      <c r="B29" s="971">
        <v>12</v>
      </c>
      <c r="C29" s="1676" t="s">
        <v>347</v>
      </c>
      <c r="D29" s="1676"/>
      <c r="E29" s="1676"/>
      <c r="F29" s="1676"/>
      <c r="G29" s="1676"/>
      <c r="H29" s="1676"/>
      <c r="I29" s="1676"/>
      <c r="J29" s="1676"/>
      <c r="K29" s="975"/>
      <c r="L29" s="975">
        <v>1</v>
      </c>
      <c r="M29" s="975"/>
      <c r="N29" s="976"/>
      <c r="O29" s="977"/>
      <c r="P29" s="151"/>
      <c r="Q29" s="971">
        <v>41</v>
      </c>
      <c r="R29" s="1676" t="s">
        <v>348</v>
      </c>
      <c r="S29" s="1676"/>
      <c r="T29" s="1676"/>
      <c r="U29" s="1676"/>
      <c r="V29" s="1676"/>
      <c r="W29" s="1676"/>
      <c r="X29" s="1676"/>
      <c r="Y29" s="1676"/>
      <c r="Z29" s="975"/>
      <c r="AA29" s="975"/>
      <c r="AB29" s="975"/>
      <c r="AC29" s="975"/>
      <c r="AD29" s="978">
        <v>1</v>
      </c>
      <c r="AE29" s="144"/>
      <c r="AF29" s="157">
        <f t="shared" si="0"/>
        <v>0.89</v>
      </c>
      <c r="AG29" s="157">
        <f t="shared" si="1"/>
        <v>1</v>
      </c>
      <c r="AH29" s="144"/>
      <c r="AI29" s="144"/>
      <c r="AJ29" s="144"/>
      <c r="AK29" s="144"/>
      <c r="AL29" s="144"/>
      <c r="AM29" s="161"/>
      <c r="AN29" s="161"/>
      <c r="AO29" s="159"/>
      <c r="AP29" s="160"/>
      <c r="AQ29" s="156"/>
      <c r="AR29" s="156"/>
      <c r="AS29" s="156"/>
      <c r="AT29" s="156"/>
      <c r="AU29" s="156"/>
      <c r="AV29" s="156"/>
      <c r="AW29" s="156"/>
      <c r="AX29" s="161"/>
      <c r="AY29" s="161"/>
      <c r="AZ29" s="161"/>
      <c r="BA29" s="144"/>
      <c r="BB29" s="144"/>
      <c r="BC29" s="144"/>
      <c r="BD29" s="144"/>
      <c r="BE29" s="144"/>
      <c r="BF29" s="144"/>
      <c r="BG29" s="144"/>
      <c r="BH29" s="144"/>
      <c r="BI29" s="144"/>
      <c r="BJ29" s="144"/>
      <c r="BK29" s="144"/>
      <c r="BL29" s="144"/>
      <c r="BM29" s="144"/>
      <c r="BN29" s="144"/>
      <c r="BO29" s="144"/>
      <c r="BP29" s="144"/>
      <c r="BQ29" s="156"/>
      <c r="BR29" s="156"/>
      <c r="BS29" s="156"/>
      <c r="BT29" s="156"/>
      <c r="BU29" s="156"/>
      <c r="BV29" s="156"/>
      <c r="BW29" s="156"/>
      <c r="BX29" s="156"/>
      <c r="BY29" s="156"/>
      <c r="BZ29" s="156"/>
      <c r="CA29" s="156"/>
      <c r="CB29" s="156"/>
      <c r="CC29" s="156"/>
      <c r="CD29" s="156"/>
      <c r="CE29" s="156"/>
      <c r="CF29" s="156"/>
      <c r="CG29" s="156"/>
      <c r="CH29" s="156"/>
      <c r="CI29" s="156"/>
      <c r="CJ29" s="156"/>
      <c r="CK29" s="156"/>
      <c r="CL29" s="156"/>
      <c r="CM29" s="156"/>
      <c r="CN29" s="156"/>
      <c r="CO29" s="156"/>
      <c r="CP29" s="156"/>
      <c r="CQ29" s="156"/>
      <c r="CR29" s="156"/>
      <c r="CS29" s="156"/>
      <c r="CT29" s="156"/>
      <c r="CU29" s="156"/>
      <c r="CV29" s="156"/>
      <c r="CW29" s="156"/>
      <c r="CX29" s="156"/>
      <c r="CY29" s="156"/>
      <c r="CZ29" s="156"/>
      <c r="DA29" s="156"/>
      <c r="DB29" s="156"/>
      <c r="DC29" s="156"/>
      <c r="DD29" s="156"/>
      <c r="DE29" s="156"/>
      <c r="DF29" s="156"/>
      <c r="DG29" s="156"/>
      <c r="DH29" s="156"/>
      <c r="DI29" s="156"/>
      <c r="DJ29" s="156"/>
      <c r="DK29" s="156"/>
      <c r="DL29" s="156"/>
      <c r="DM29" s="156"/>
      <c r="DN29" s="156"/>
      <c r="DO29" s="156"/>
      <c r="DP29" s="156"/>
      <c r="DQ29" s="156"/>
      <c r="DR29" s="156"/>
      <c r="DS29" s="156"/>
      <c r="DT29" s="156"/>
      <c r="DU29" s="156"/>
      <c r="DV29" s="156"/>
      <c r="DW29" s="156"/>
    </row>
    <row r="30" spans="1:127" s="158" customFormat="1" ht="21" customHeight="1" thickBot="1">
      <c r="A30" s="144"/>
      <c r="B30" s="971">
        <v>13</v>
      </c>
      <c r="C30" s="1678" t="s">
        <v>349</v>
      </c>
      <c r="D30" s="1678"/>
      <c r="E30" s="1678"/>
      <c r="F30" s="1678"/>
      <c r="G30" s="1678"/>
      <c r="H30" s="1678"/>
      <c r="I30" s="1678"/>
      <c r="J30" s="1678"/>
      <c r="K30" s="975"/>
      <c r="L30" s="975">
        <v>1</v>
      </c>
      <c r="M30" s="976"/>
      <c r="N30" s="975"/>
      <c r="O30" s="977"/>
      <c r="P30" s="151"/>
      <c r="Q30" s="971">
        <v>42</v>
      </c>
      <c r="R30" s="1676" t="s">
        <v>350</v>
      </c>
      <c r="S30" s="1676"/>
      <c r="T30" s="1676"/>
      <c r="U30" s="1676"/>
      <c r="V30" s="1676"/>
      <c r="W30" s="1676"/>
      <c r="X30" s="1676"/>
      <c r="Y30" s="1676"/>
      <c r="Z30" s="975"/>
      <c r="AA30" s="975"/>
      <c r="AB30" s="975"/>
      <c r="AC30" s="975"/>
      <c r="AD30" s="978">
        <v>1</v>
      </c>
      <c r="AE30" s="144"/>
      <c r="AF30" s="157">
        <f t="shared" si="0"/>
        <v>0.89</v>
      </c>
      <c r="AG30" s="157">
        <f t="shared" si="1"/>
        <v>1</v>
      </c>
      <c r="AH30" s="144"/>
      <c r="AI30" s="144"/>
      <c r="AJ30" s="144"/>
      <c r="AK30" s="144"/>
      <c r="AL30" s="144"/>
      <c r="AM30" s="161"/>
      <c r="AN30" s="161"/>
      <c r="AO30" s="159"/>
      <c r="AP30" s="156"/>
      <c r="AQ30" s="156"/>
      <c r="AR30" s="1690" t="s">
        <v>351</v>
      </c>
      <c r="AS30" s="1691"/>
      <c r="AT30" s="1691"/>
      <c r="AU30" s="1691"/>
      <c r="AV30" s="1692"/>
      <c r="AW30" s="1693" t="s">
        <v>352</v>
      </c>
      <c r="AX30" s="1694"/>
      <c r="AY30" s="1695"/>
      <c r="AZ30" s="153"/>
      <c r="BA30" s="144"/>
      <c r="BB30" s="144"/>
      <c r="BC30" s="144"/>
      <c r="BD30" s="144"/>
      <c r="BE30" s="144"/>
      <c r="BF30" s="144"/>
      <c r="BG30" s="144"/>
      <c r="BH30" s="144"/>
      <c r="BI30" s="144"/>
      <c r="BJ30" s="144"/>
      <c r="BK30" s="144"/>
      <c r="BL30" s="144"/>
      <c r="BM30" s="144"/>
      <c r="BN30" s="144"/>
      <c r="BO30" s="144"/>
      <c r="BP30" s="144"/>
      <c r="BQ30" s="156"/>
      <c r="BR30" s="156"/>
      <c r="BS30" s="156"/>
      <c r="BT30" s="156"/>
      <c r="BU30" s="156"/>
      <c r="BV30" s="156"/>
      <c r="BW30" s="156"/>
      <c r="BX30" s="156"/>
      <c r="BY30" s="156"/>
      <c r="BZ30" s="156"/>
      <c r="CA30" s="156"/>
      <c r="CB30" s="156"/>
      <c r="CC30" s="156"/>
      <c r="CD30" s="156"/>
      <c r="CE30" s="156"/>
      <c r="CF30" s="156"/>
      <c r="CG30" s="156"/>
      <c r="CH30" s="156"/>
      <c r="CI30" s="156"/>
      <c r="CJ30" s="156"/>
      <c r="CK30" s="156"/>
      <c r="CL30" s="156"/>
      <c r="CM30" s="156"/>
      <c r="CN30" s="156"/>
      <c r="CO30" s="156"/>
      <c r="CP30" s="156"/>
      <c r="CQ30" s="156"/>
      <c r="CR30" s="156"/>
      <c r="CS30" s="156"/>
      <c r="CT30" s="156"/>
      <c r="CU30" s="156"/>
      <c r="CV30" s="156"/>
      <c r="CW30" s="156"/>
      <c r="CX30" s="156"/>
      <c r="CY30" s="156"/>
      <c r="CZ30" s="156"/>
      <c r="DA30" s="156"/>
      <c r="DB30" s="156"/>
      <c r="DC30" s="156"/>
      <c r="DD30" s="156"/>
      <c r="DE30" s="156"/>
      <c r="DF30" s="156"/>
      <c r="DG30" s="156"/>
      <c r="DH30" s="156"/>
      <c r="DI30" s="156"/>
      <c r="DJ30" s="156"/>
      <c r="DK30" s="156"/>
      <c r="DL30" s="156"/>
      <c r="DM30" s="156"/>
      <c r="DN30" s="156"/>
      <c r="DO30" s="156"/>
      <c r="DP30" s="156"/>
      <c r="DQ30" s="156"/>
      <c r="DR30" s="156"/>
      <c r="DS30" s="156"/>
      <c r="DT30" s="156"/>
      <c r="DU30" s="156"/>
      <c r="DV30" s="156"/>
      <c r="DW30" s="156"/>
    </row>
    <row r="31" spans="1:127" s="158" customFormat="1" ht="21" customHeight="1" thickBot="1">
      <c r="A31" s="144"/>
      <c r="B31" s="971">
        <v>14</v>
      </c>
      <c r="C31" s="1678" t="s">
        <v>353</v>
      </c>
      <c r="D31" s="1678"/>
      <c r="E31" s="1678"/>
      <c r="F31" s="1678"/>
      <c r="G31" s="1678"/>
      <c r="H31" s="1678"/>
      <c r="I31" s="1678"/>
      <c r="J31" s="1678"/>
      <c r="K31" s="975"/>
      <c r="L31" s="975">
        <v>1</v>
      </c>
      <c r="M31" s="976"/>
      <c r="N31" s="975"/>
      <c r="O31" s="977"/>
      <c r="P31" s="151"/>
      <c r="Q31" s="971">
        <v>43</v>
      </c>
      <c r="R31" s="1676" t="s">
        <v>354</v>
      </c>
      <c r="S31" s="1676"/>
      <c r="T31" s="1676"/>
      <c r="U31" s="1676"/>
      <c r="V31" s="1676"/>
      <c r="W31" s="1676"/>
      <c r="X31" s="1676"/>
      <c r="Y31" s="1676"/>
      <c r="Z31" s="975"/>
      <c r="AA31" s="975"/>
      <c r="AB31" s="975">
        <v>1</v>
      </c>
      <c r="AC31" s="975">
        <v>1</v>
      </c>
      <c r="AD31" s="978"/>
      <c r="AE31" s="144"/>
      <c r="AF31" s="157">
        <f t="shared" si="0"/>
        <v>0.89</v>
      </c>
      <c r="AG31" s="157">
        <f t="shared" si="1"/>
        <v>1.48</v>
      </c>
      <c r="AH31" s="144"/>
      <c r="AI31" s="144"/>
      <c r="AJ31" s="144"/>
      <c r="AK31" s="144"/>
      <c r="AL31" s="144"/>
      <c r="AM31" s="161"/>
      <c r="AN31" s="159">
        <f>MAX(AN20:AN24)</f>
        <v>58</v>
      </c>
      <c r="AO31" s="161"/>
      <c r="AP31" s="156"/>
      <c r="AQ31" s="156"/>
      <c r="AR31" s="1679">
        <f>AW25</f>
        <v>121.98</v>
      </c>
      <c r="AS31" s="1680"/>
      <c r="AT31" s="1680"/>
      <c r="AU31" s="1680"/>
      <c r="AV31" s="1681"/>
      <c r="AW31" s="1682">
        <f>SUM(100/AR33*AR31)</f>
        <v>66.322314049586765</v>
      </c>
      <c r="AX31" s="1683"/>
      <c r="AY31" s="1686" t="s">
        <v>355</v>
      </c>
      <c r="AZ31" s="169"/>
      <c r="BA31" s="144"/>
      <c r="BB31" s="144"/>
      <c r="BC31" s="144"/>
      <c r="BD31" s="144"/>
      <c r="BE31" s="144"/>
      <c r="BF31" s="144"/>
      <c r="BG31" s="144"/>
      <c r="BH31" s="144"/>
      <c r="BI31" s="144"/>
      <c r="BJ31" s="144"/>
      <c r="BK31" s="144"/>
      <c r="BL31" s="144"/>
      <c r="BM31" s="144"/>
      <c r="BN31" s="144"/>
      <c r="BO31" s="144"/>
      <c r="BP31" s="144"/>
      <c r="BQ31" s="156"/>
      <c r="BR31" s="156"/>
      <c r="BS31" s="156"/>
      <c r="BT31" s="156"/>
      <c r="BU31" s="156"/>
      <c r="BV31" s="156"/>
      <c r="BW31" s="156"/>
      <c r="BX31" s="156"/>
      <c r="BY31" s="156"/>
      <c r="BZ31" s="156"/>
      <c r="CA31" s="156"/>
      <c r="CB31" s="156"/>
      <c r="CC31" s="156"/>
      <c r="CD31" s="156"/>
      <c r="CE31" s="156"/>
      <c r="CF31" s="156"/>
      <c r="CG31" s="156"/>
      <c r="CH31" s="156"/>
      <c r="CI31" s="156"/>
      <c r="CJ31" s="156"/>
      <c r="CK31" s="156"/>
      <c r="CL31" s="156"/>
      <c r="CM31" s="156"/>
      <c r="CN31" s="156"/>
      <c r="CO31" s="156"/>
      <c r="CP31" s="156"/>
      <c r="CQ31" s="156"/>
      <c r="CR31" s="156"/>
      <c r="CS31" s="156"/>
      <c r="CT31" s="156"/>
      <c r="CU31" s="156"/>
      <c r="CV31" s="156"/>
      <c r="CW31" s="156"/>
      <c r="CX31" s="156"/>
      <c r="CY31" s="156"/>
      <c r="CZ31" s="156"/>
      <c r="DA31" s="156"/>
      <c r="DB31" s="156"/>
      <c r="DC31" s="156"/>
      <c r="DD31" s="156"/>
      <c r="DE31" s="156"/>
      <c r="DF31" s="156"/>
      <c r="DG31" s="156"/>
      <c r="DH31" s="156"/>
      <c r="DI31" s="156"/>
      <c r="DJ31" s="156"/>
      <c r="DK31" s="156"/>
      <c r="DL31" s="156"/>
      <c r="DM31" s="156"/>
      <c r="DN31" s="156"/>
      <c r="DO31" s="156"/>
      <c r="DP31" s="156"/>
      <c r="DQ31" s="156"/>
      <c r="DR31" s="156"/>
      <c r="DS31" s="156"/>
      <c r="DT31" s="156"/>
      <c r="DU31" s="156"/>
      <c r="DV31" s="156"/>
      <c r="DW31" s="156"/>
    </row>
    <row r="32" spans="1:127" s="158" customFormat="1" ht="21" customHeight="1">
      <c r="A32" s="144"/>
      <c r="B32" s="971">
        <v>15</v>
      </c>
      <c r="C32" s="1676" t="s">
        <v>356</v>
      </c>
      <c r="D32" s="1689"/>
      <c r="E32" s="1689"/>
      <c r="F32" s="1689"/>
      <c r="G32" s="1689"/>
      <c r="H32" s="1689"/>
      <c r="I32" s="1689"/>
      <c r="J32" s="1689"/>
      <c r="K32" s="975"/>
      <c r="L32" s="975"/>
      <c r="M32" s="976"/>
      <c r="N32" s="975">
        <v>1</v>
      </c>
      <c r="O32" s="977"/>
      <c r="P32" s="151"/>
      <c r="Q32" s="971">
        <v>44</v>
      </c>
      <c r="R32" s="1677" t="s">
        <v>357</v>
      </c>
      <c r="S32" s="1677"/>
      <c r="T32" s="1677"/>
      <c r="U32" s="1677"/>
      <c r="V32" s="1677"/>
      <c r="W32" s="1677"/>
      <c r="X32" s="1677"/>
      <c r="Y32" s="1677"/>
      <c r="Z32" s="975"/>
      <c r="AA32" s="975"/>
      <c r="AB32" s="975">
        <v>1</v>
      </c>
      <c r="AC32" s="975">
        <v>0.48</v>
      </c>
      <c r="AD32" s="978"/>
      <c r="AE32" s="144"/>
      <c r="AF32" s="157">
        <f t="shared" si="0"/>
        <v>0.69</v>
      </c>
      <c r="AG32" s="157">
        <f t="shared" si="1"/>
        <v>1.1212</v>
      </c>
      <c r="AH32" s="144"/>
      <c r="AI32" s="144"/>
      <c r="AJ32" s="144"/>
      <c r="AK32" s="144"/>
      <c r="AL32" s="144"/>
      <c r="AM32" s="161"/>
      <c r="AN32" s="161"/>
      <c r="AO32" s="161"/>
      <c r="AP32" s="156"/>
      <c r="AQ32" s="156"/>
      <c r="AR32" s="1690" t="s">
        <v>358</v>
      </c>
      <c r="AS32" s="1691"/>
      <c r="AT32" s="1691"/>
      <c r="AU32" s="1691"/>
      <c r="AV32" s="1692"/>
      <c r="AW32" s="1682"/>
      <c r="AX32" s="1683"/>
      <c r="AY32" s="1687"/>
      <c r="AZ32" s="169"/>
      <c r="BA32" s="144"/>
      <c r="BB32" s="170"/>
      <c r="BC32" s="156"/>
      <c r="BD32" s="156"/>
      <c r="BE32" s="156"/>
      <c r="BF32" s="156"/>
      <c r="BG32" s="156"/>
      <c r="BH32" s="156"/>
      <c r="BI32" s="156"/>
      <c r="BJ32" s="156"/>
      <c r="BK32" s="156"/>
      <c r="BL32" s="156"/>
      <c r="BM32" s="156"/>
      <c r="BN32" s="156"/>
      <c r="BO32" s="161"/>
      <c r="BP32" s="171">
        <v>31</v>
      </c>
      <c r="BQ32" s="156"/>
      <c r="BR32" s="156"/>
      <c r="BS32" s="156"/>
      <c r="BT32" s="156"/>
      <c r="BU32" s="156"/>
      <c r="BV32" s="156"/>
      <c r="BW32" s="156"/>
      <c r="BX32" s="156"/>
      <c r="BY32" s="165"/>
      <c r="BZ32" s="165"/>
      <c r="CA32" s="165"/>
      <c r="CB32" s="165"/>
      <c r="CC32" s="165"/>
      <c r="CD32" s="165"/>
      <c r="CE32" s="165"/>
      <c r="CF32" s="165"/>
      <c r="CG32" s="165"/>
      <c r="CH32" s="165"/>
      <c r="CI32" s="165"/>
      <c r="CJ32" s="165"/>
      <c r="CK32" s="165"/>
      <c r="CL32" s="165"/>
      <c r="CM32" s="165"/>
      <c r="CN32" s="165"/>
      <c r="CO32" s="165"/>
      <c r="CP32" s="165"/>
      <c r="CQ32" s="165"/>
      <c r="CR32" s="165"/>
      <c r="CS32" s="165"/>
      <c r="CT32" s="165"/>
      <c r="CU32" s="165"/>
      <c r="CV32" s="165"/>
      <c r="CW32" s="165"/>
      <c r="CX32" s="165"/>
      <c r="CY32" s="165"/>
      <c r="CZ32" s="165"/>
      <c r="DA32" s="165"/>
      <c r="DB32" s="165"/>
      <c r="DC32" s="165"/>
      <c r="DD32" s="165"/>
      <c r="DE32" s="165"/>
      <c r="DF32" s="165"/>
      <c r="DG32" s="165"/>
      <c r="DH32" s="165"/>
      <c r="DI32" s="165"/>
      <c r="DJ32" s="165"/>
      <c r="DK32" s="165"/>
      <c r="DL32" s="165"/>
      <c r="DM32" s="165"/>
      <c r="DN32" s="165"/>
      <c r="DO32" s="165"/>
      <c r="DP32" s="165"/>
      <c r="DQ32" s="165"/>
      <c r="DR32" s="165"/>
      <c r="DS32" s="165"/>
      <c r="DT32" s="165"/>
      <c r="DU32" s="165"/>
      <c r="DV32" s="165"/>
      <c r="DW32" s="165"/>
    </row>
    <row r="33" spans="1:127" s="158" customFormat="1" ht="21" customHeight="1" thickBot="1">
      <c r="A33" s="144"/>
      <c r="B33" s="971">
        <v>16</v>
      </c>
      <c r="C33" s="1678" t="s">
        <v>359</v>
      </c>
      <c r="D33" s="1678"/>
      <c r="E33" s="1678"/>
      <c r="F33" s="1678"/>
      <c r="G33" s="1678"/>
      <c r="H33" s="1678"/>
      <c r="I33" s="1678"/>
      <c r="J33" s="1678"/>
      <c r="K33" s="975"/>
      <c r="L33" s="975"/>
      <c r="M33" s="976"/>
      <c r="N33" s="975"/>
      <c r="O33" s="977">
        <v>1</v>
      </c>
      <c r="P33" s="151"/>
      <c r="Q33" s="971">
        <v>45</v>
      </c>
      <c r="R33" s="1678" t="s">
        <v>360</v>
      </c>
      <c r="S33" s="1678"/>
      <c r="T33" s="1678"/>
      <c r="U33" s="1678"/>
      <c r="V33" s="1678"/>
      <c r="W33" s="1678"/>
      <c r="X33" s="1678"/>
      <c r="Y33" s="1678"/>
      <c r="Z33" s="975"/>
      <c r="AA33" s="975"/>
      <c r="AB33" s="975">
        <v>1</v>
      </c>
      <c r="AC33" s="975"/>
      <c r="AD33" s="978"/>
      <c r="AE33" s="144"/>
      <c r="AF33" s="157">
        <f t="shared" si="0"/>
        <v>1</v>
      </c>
      <c r="AG33" s="157">
        <f t="shared" si="1"/>
        <v>0.79</v>
      </c>
      <c r="AH33" s="144"/>
      <c r="AI33" s="144"/>
      <c r="AJ33" s="144"/>
      <c r="AK33" s="144"/>
      <c r="AL33" s="144"/>
      <c r="AM33" s="161"/>
      <c r="AN33" s="161"/>
      <c r="AO33" s="161"/>
      <c r="AP33" s="156"/>
      <c r="AQ33" s="156"/>
      <c r="AR33" s="1679">
        <f>AW27</f>
        <v>183.92000000000002</v>
      </c>
      <c r="AS33" s="1680"/>
      <c r="AT33" s="1680"/>
      <c r="AU33" s="1680"/>
      <c r="AV33" s="1681"/>
      <c r="AW33" s="1684"/>
      <c r="AX33" s="1685"/>
      <c r="AY33" s="1688"/>
      <c r="AZ33" s="172"/>
      <c r="BA33" s="144"/>
      <c r="BB33" s="170"/>
      <c r="BC33" s="156"/>
      <c r="BD33" s="156"/>
      <c r="BE33" s="156"/>
      <c r="BF33" s="156"/>
      <c r="BG33" s="156"/>
      <c r="BH33" s="156"/>
      <c r="BI33" s="156"/>
      <c r="BJ33" s="156"/>
      <c r="BK33" s="156"/>
      <c r="BL33" s="156"/>
      <c r="BM33" s="156"/>
      <c r="BN33" s="156"/>
      <c r="BO33" s="161"/>
      <c r="BP33" s="171">
        <v>32</v>
      </c>
      <c r="BQ33" s="156"/>
      <c r="BR33" s="156"/>
      <c r="BS33" s="156"/>
      <c r="BT33" s="156"/>
      <c r="BU33" s="156"/>
      <c r="BV33" s="156"/>
      <c r="BW33" s="156"/>
      <c r="BX33" s="156"/>
      <c r="BY33" s="156"/>
      <c r="BZ33" s="156"/>
      <c r="CA33" s="156"/>
      <c r="CB33" s="156"/>
      <c r="CC33" s="156"/>
      <c r="CD33" s="156"/>
      <c r="CE33" s="156"/>
      <c r="CF33" s="156"/>
      <c r="CG33" s="156"/>
      <c r="CH33" s="156"/>
      <c r="CI33" s="156"/>
      <c r="CJ33" s="156"/>
      <c r="CK33" s="156"/>
      <c r="CL33" s="156"/>
      <c r="CM33" s="156"/>
      <c r="CN33" s="156"/>
      <c r="CO33" s="156"/>
      <c r="CP33" s="156"/>
      <c r="CQ33" s="156"/>
      <c r="CR33" s="156"/>
      <c r="CS33" s="156"/>
      <c r="CT33" s="156"/>
      <c r="CU33" s="156"/>
      <c r="CV33" s="156"/>
      <c r="CW33" s="156"/>
      <c r="CX33" s="156"/>
      <c r="CY33" s="156"/>
      <c r="CZ33" s="156"/>
      <c r="DA33" s="156"/>
      <c r="DB33" s="156"/>
      <c r="DC33" s="156"/>
      <c r="DD33" s="156"/>
      <c r="DE33" s="156"/>
      <c r="DF33" s="156"/>
      <c r="DG33" s="156"/>
      <c r="DH33" s="156"/>
      <c r="DI33" s="156"/>
      <c r="DJ33" s="156"/>
      <c r="DK33" s="156"/>
      <c r="DL33" s="156"/>
      <c r="DM33" s="156"/>
      <c r="DN33" s="156"/>
      <c r="DO33" s="156"/>
      <c r="DP33" s="156"/>
      <c r="DQ33" s="156"/>
      <c r="DR33" s="156"/>
      <c r="DS33" s="156"/>
      <c r="DT33" s="156"/>
      <c r="DU33" s="156"/>
      <c r="DV33" s="156"/>
      <c r="DW33" s="156"/>
    </row>
    <row r="34" spans="1:127" s="158" customFormat="1" ht="21" customHeight="1">
      <c r="A34" s="144"/>
      <c r="B34" s="971">
        <v>17</v>
      </c>
      <c r="C34" s="1676" t="s">
        <v>361</v>
      </c>
      <c r="D34" s="1676"/>
      <c r="E34" s="1676"/>
      <c r="F34" s="1676"/>
      <c r="G34" s="1676"/>
      <c r="H34" s="1676"/>
      <c r="I34" s="1676"/>
      <c r="J34" s="1676"/>
      <c r="K34" s="975">
        <v>1</v>
      </c>
      <c r="L34" s="975"/>
      <c r="M34" s="976"/>
      <c r="N34" s="975"/>
      <c r="O34" s="977"/>
      <c r="P34" s="151"/>
      <c r="Q34" s="971">
        <v>46</v>
      </c>
      <c r="R34" s="1676" t="s">
        <v>362</v>
      </c>
      <c r="S34" s="1676"/>
      <c r="T34" s="1676"/>
      <c r="U34" s="1676"/>
      <c r="V34" s="1676"/>
      <c r="W34" s="1676"/>
      <c r="X34" s="1676"/>
      <c r="Y34" s="1676"/>
      <c r="Z34" s="975"/>
      <c r="AA34" s="975"/>
      <c r="AB34" s="975"/>
      <c r="AC34" s="975"/>
      <c r="AD34" s="978">
        <v>1</v>
      </c>
      <c r="AE34" s="144"/>
      <c r="AF34" s="157">
        <f t="shared" si="0"/>
        <v>1</v>
      </c>
      <c r="AG34" s="157">
        <f t="shared" si="1"/>
        <v>1</v>
      </c>
      <c r="AH34" s="144"/>
      <c r="AI34" s="144"/>
      <c r="AJ34" s="144"/>
      <c r="AK34" s="144"/>
      <c r="AL34" s="144"/>
      <c r="AM34" s="144"/>
      <c r="AN34" s="144"/>
      <c r="AO34" s="144"/>
      <c r="AP34" s="144"/>
      <c r="AQ34" s="144"/>
      <c r="AR34" s="144"/>
      <c r="AS34" s="144"/>
      <c r="AT34" s="173"/>
      <c r="AU34" s="144"/>
      <c r="AV34" s="144"/>
      <c r="AW34" s="144"/>
      <c r="AX34" s="144"/>
      <c r="AY34" s="144"/>
      <c r="AZ34" s="144"/>
      <c r="BA34" s="144"/>
      <c r="BB34" s="170"/>
      <c r="BC34" s="156"/>
      <c r="BD34" s="156"/>
      <c r="BE34" s="156"/>
      <c r="BF34" s="156"/>
      <c r="BG34" s="156"/>
      <c r="BH34" s="156"/>
      <c r="BI34" s="156"/>
      <c r="BJ34" s="156"/>
      <c r="BK34" s="156"/>
      <c r="BL34" s="156"/>
      <c r="BM34" s="156"/>
      <c r="BN34" s="156"/>
      <c r="BO34" s="161"/>
      <c r="BP34" s="171">
        <v>33</v>
      </c>
      <c r="BQ34" s="156"/>
      <c r="BR34" s="156"/>
      <c r="BS34" s="156"/>
      <c r="BT34" s="156"/>
      <c r="BU34" s="156"/>
      <c r="BV34" s="156"/>
      <c r="BW34" s="156"/>
      <c r="BX34" s="156"/>
      <c r="BY34" s="156"/>
      <c r="BZ34" s="156"/>
      <c r="CA34" s="156"/>
      <c r="CB34" s="156"/>
      <c r="CC34" s="156"/>
      <c r="CD34" s="156"/>
      <c r="CE34" s="156"/>
      <c r="CF34" s="156"/>
      <c r="CG34" s="156"/>
      <c r="CH34" s="156"/>
      <c r="CI34" s="156"/>
      <c r="CJ34" s="156"/>
      <c r="CK34" s="156"/>
      <c r="CL34" s="156"/>
      <c r="CM34" s="156"/>
      <c r="CN34" s="156"/>
      <c r="CO34" s="156"/>
      <c r="CP34" s="156"/>
      <c r="CQ34" s="156"/>
      <c r="CR34" s="156"/>
      <c r="CS34" s="156"/>
      <c r="CT34" s="156"/>
      <c r="CU34" s="156"/>
      <c r="CV34" s="156"/>
      <c r="CW34" s="156"/>
      <c r="CX34" s="156"/>
      <c r="CY34" s="156"/>
      <c r="CZ34" s="156"/>
      <c r="DA34" s="156"/>
      <c r="DB34" s="156"/>
      <c r="DC34" s="156"/>
      <c r="DD34" s="156"/>
      <c r="DE34" s="156"/>
      <c r="DF34" s="156"/>
      <c r="DG34" s="156"/>
      <c r="DH34" s="156"/>
      <c r="DI34" s="156"/>
      <c r="DJ34" s="156"/>
      <c r="DK34" s="156"/>
      <c r="DL34" s="156"/>
      <c r="DM34" s="156"/>
      <c r="DN34" s="156"/>
      <c r="DO34" s="156"/>
      <c r="DP34" s="156"/>
      <c r="DQ34" s="156"/>
      <c r="DR34" s="156"/>
      <c r="DS34" s="156"/>
      <c r="DT34" s="156"/>
      <c r="DU34" s="156"/>
      <c r="DV34" s="156"/>
      <c r="DW34" s="156"/>
    </row>
    <row r="35" spans="1:127" s="158" customFormat="1" ht="21" customHeight="1">
      <c r="A35" s="144"/>
      <c r="B35" s="971">
        <v>18</v>
      </c>
      <c r="C35" s="1676" t="s">
        <v>363</v>
      </c>
      <c r="D35" s="1676"/>
      <c r="E35" s="1676"/>
      <c r="F35" s="1676"/>
      <c r="G35" s="1676"/>
      <c r="H35" s="1676"/>
      <c r="I35" s="1676"/>
      <c r="J35" s="1676"/>
      <c r="K35" s="975"/>
      <c r="L35" s="975">
        <v>1</v>
      </c>
      <c r="M35" s="976"/>
      <c r="N35" s="975"/>
      <c r="O35" s="977"/>
      <c r="P35" s="151"/>
      <c r="Q35" s="971">
        <v>47</v>
      </c>
      <c r="R35" s="1676" t="s">
        <v>364</v>
      </c>
      <c r="S35" s="1676"/>
      <c r="T35" s="1676"/>
      <c r="U35" s="1676"/>
      <c r="V35" s="1676"/>
      <c r="W35" s="1676"/>
      <c r="X35" s="1676"/>
      <c r="Y35" s="1676"/>
      <c r="Z35" s="975"/>
      <c r="AA35" s="975"/>
      <c r="AB35" s="975"/>
      <c r="AC35" s="975"/>
      <c r="AD35" s="978">
        <v>1</v>
      </c>
      <c r="AE35" s="144"/>
      <c r="AF35" s="157">
        <f t="shared" si="0"/>
        <v>0.89</v>
      </c>
      <c r="AG35" s="157">
        <f t="shared" si="1"/>
        <v>1</v>
      </c>
      <c r="AH35" s="144"/>
      <c r="AI35" s="144"/>
      <c r="AJ35" s="144"/>
      <c r="AK35" s="144"/>
      <c r="AL35" s="144"/>
      <c r="AM35" s="144"/>
      <c r="AN35" s="144"/>
      <c r="AO35" s="144"/>
      <c r="AP35" s="144"/>
      <c r="AQ35" s="144"/>
      <c r="AR35" s="144"/>
      <c r="AS35" s="144"/>
      <c r="AT35" s="144"/>
      <c r="AU35" s="144"/>
      <c r="AV35" s="144"/>
      <c r="AW35" s="144"/>
      <c r="AX35" s="144"/>
      <c r="AY35" s="144"/>
      <c r="AZ35" s="144"/>
      <c r="BA35" s="144"/>
      <c r="BB35" s="170"/>
      <c r="BC35" s="156"/>
      <c r="BD35" s="156"/>
      <c r="BE35" s="156"/>
      <c r="BF35" s="156"/>
      <c r="BG35" s="156"/>
      <c r="BH35" s="156"/>
      <c r="BI35" s="156"/>
      <c r="BJ35" s="156"/>
      <c r="BK35" s="156"/>
      <c r="BL35" s="156"/>
      <c r="BM35" s="156"/>
      <c r="BN35" s="156"/>
      <c r="BO35" s="161"/>
      <c r="BP35" s="171">
        <v>34</v>
      </c>
      <c r="BQ35" s="156"/>
      <c r="BR35" s="156"/>
      <c r="BS35" s="156"/>
      <c r="BT35" s="156"/>
      <c r="BU35" s="156"/>
      <c r="BV35" s="156"/>
      <c r="BW35" s="156"/>
      <c r="BX35" s="156"/>
      <c r="BY35" s="174"/>
      <c r="BZ35" s="174"/>
      <c r="CA35" s="174"/>
      <c r="CB35" s="174"/>
      <c r="CC35" s="174"/>
      <c r="CD35" s="174"/>
      <c r="CE35" s="174"/>
      <c r="CF35" s="174"/>
      <c r="CG35" s="174"/>
      <c r="CH35" s="174"/>
      <c r="CI35" s="174"/>
      <c r="CJ35" s="174"/>
      <c r="CK35" s="174"/>
      <c r="CL35" s="174"/>
      <c r="CM35" s="174"/>
      <c r="CN35" s="174"/>
      <c r="CO35" s="174"/>
      <c r="CP35" s="174"/>
      <c r="CQ35" s="174"/>
      <c r="CR35" s="174"/>
      <c r="CS35" s="174"/>
      <c r="CT35" s="174"/>
      <c r="CU35" s="174"/>
      <c r="CV35" s="174"/>
      <c r="CW35" s="174"/>
      <c r="CX35" s="174"/>
      <c r="CY35" s="174"/>
      <c r="CZ35" s="174"/>
      <c r="DA35" s="174"/>
      <c r="DB35" s="174"/>
      <c r="DC35" s="174"/>
      <c r="DD35" s="174"/>
      <c r="DE35" s="174"/>
      <c r="DF35" s="174"/>
      <c r="DG35" s="174"/>
      <c r="DH35" s="174"/>
      <c r="DI35" s="174"/>
      <c r="DJ35" s="174"/>
      <c r="DK35" s="174"/>
      <c r="DL35" s="174"/>
      <c r="DM35" s="174"/>
      <c r="DN35" s="174"/>
      <c r="DO35" s="174"/>
      <c r="DP35" s="174"/>
      <c r="DQ35" s="174"/>
      <c r="DR35" s="174"/>
      <c r="DS35" s="174"/>
      <c r="DT35" s="174"/>
      <c r="DU35" s="174"/>
      <c r="DV35" s="174"/>
      <c r="DW35" s="174"/>
    </row>
    <row r="36" spans="1:127" s="158" customFormat="1" ht="21" customHeight="1">
      <c r="A36" s="144"/>
      <c r="B36" s="971">
        <v>19</v>
      </c>
      <c r="C36" s="1676" t="s">
        <v>365</v>
      </c>
      <c r="D36" s="1676"/>
      <c r="E36" s="1676"/>
      <c r="F36" s="1676"/>
      <c r="G36" s="1676"/>
      <c r="H36" s="1676"/>
      <c r="I36" s="1676"/>
      <c r="J36" s="1676"/>
      <c r="K36" s="975"/>
      <c r="L36" s="975"/>
      <c r="M36" s="975"/>
      <c r="N36" s="975">
        <v>1</v>
      </c>
      <c r="O36" s="978"/>
      <c r="P36" s="151"/>
      <c r="Q36" s="971">
        <v>48</v>
      </c>
      <c r="R36" s="1676" t="s">
        <v>366</v>
      </c>
      <c r="S36" s="1676"/>
      <c r="T36" s="1676"/>
      <c r="U36" s="1676"/>
      <c r="V36" s="1676"/>
      <c r="W36" s="1676"/>
      <c r="X36" s="1676"/>
      <c r="Y36" s="1676"/>
      <c r="Z36" s="975"/>
      <c r="AA36" s="975"/>
      <c r="AB36" s="975">
        <v>1</v>
      </c>
      <c r="AC36" s="975"/>
      <c r="AD36" s="978"/>
      <c r="AE36" s="144"/>
      <c r="AF36" s="157">
        <f t="shared" si="0"/>
        <v>0.69</v>
      </c>
      <c r="AG36" s="157">
        <f t="shared" si="1"/>
        <v>0.79</v>
      </c>
      <c r="AH36" s="144"/>
      <c r="AI36" s="144"/>
      <c r="AJ36" s="144"/>
      <c r="AK36" s="144"/>
      <c r="AL36" s="144"/>
      <c r="AM36" s="144"/>
      <c r="AN36" s="144"/>
      <c r="AO36" s="144"/>
      <c r="AP36" s="144"/>
      <c r="AQ36" s="144"/>
      <c r="AR36" s="144"/>
      <c r="AS36" s="144"/>
      <c r="AT36" s="144"/>
      <c r="AU36" s="144"/>
      <c r="AV36" s="144"/>
      <c r="AW36" s="144"/>
      <c r="AX36" s="144"/>
      <c r="AY36" s="144"/>
      <c r="AZ36" s="144"/>
      <c r="BA36" s="144"/>
      <c r="BB36" s="170"/>
      <c r="BC36" s="156"/>
      <c r="BD36" s="156"/>
      <c r="BE36" s="156"/>
      <c r="BF36" s="156"/>
      <c r="BG36" s="156"/>
      <c r="BH36" s="156"/>
      <c r="BI36" s="156"/>
      <c r="BJ36" s="156"/>
      <c r="BK36" s="156"/>
      <c r="BL36" s="156"/>
      <c r="BM36" s="156"/>
      <c r="BN36" s="156"/>
      <c r="BO36" s="161"/>
      <c r="BP36" s="171">
        <v>35</v>
      </c>
      <c r="BQ36" s="156"/>
      <c r="BR36" s="156"/>
      <c r="BS36" s="156"/>
      <c r="BT36" s="156"/>
      <c r="BU36" s="156"/>
      <c r="BV36" s="156"/>
      <c r="BW36" s="156"/>
      <c r="BX36" s="156"/>
      <c r="BY36" s="174"/>
      <c r="BZ36" s="174"/>
      <c r="CA36" s="174"/>
      <c r="CB36" s="174"/>
      <c r="CC36" s="174"/>
      <c r="CD36" s="174"/>
      <c r="CE36" s="174"/>
      <c r="CF36" s="174"/>
      <c r="CG36" s="174"/>
      <c r="CH36" s="174"/>
      <c r="CI36" s="174"/>
      <c r="CJ36" s="174"/>
      <c r="CK36" s="174"/>
      <c r="CL36" s="174"/>
      <c r="CM36" s="174"/>
      <c r="CN36" s="174"/>
      <c r="CO36" s="174"/>
      <c r="CP36" s="174"/>
      <c r="CQ36" s="174"/>
      <c r="CR36" s="174"/>
      <c r="CS36" s="174"/>
      <c r="CT36" s="174"/>
      <c r="CU36" s="174"/>
      <c r="CV36" s="174"/>
      <c r="CW36" s="174"/>
      <c r="CX36" s="174"/>
      <c r="CY36" s="174"/>
      <c r="CZ36" s="174"/>
      <c r="DA36" s="174"/>
      <c r="DB36" s="174"/>
      <c r="DC36" s="174"/>
      <c r="DD36" s="174"/>
      <c r="DE36" s="174"/>
      <c r="DF36" s="174"/>
      <c r="DG36" s="174"/>
      <c r="DH36" s="174"/>
      <c r="DI36" s="174"/>
      <c r="DJ36" s="174"/>
      <c r="DK36" s="174"/>
      <c r="DL36" s="174"/>
      <c r="DM36" s="174"/>
      <c r="DN36" s="174"/>
      <c r="DO36" s="174"/>
      <c r="DP36" s="174"/>
      <c r="DQ36" s="174"/>
      <c r="DR36" s="174"/>
      <c r="DS36" s="174"/>
      <c r="DT36" s="174"/>
      <c r="DU36" s="174"/>
      <c r="DV36" s="174"/>
      <c r="DW36" s="174"/>
    </row>
    <row r="37" spans="1:127" s="158" customFormat="1" ht="21" customHeight="1">
      <c r="A37" s="144"/>
      <c r="B37" s="971">
        <v>20</v>
      </c>
      <c r="C37" s="1676" t="s">
        <v>367</v>
      </c>
      <c r="D37" s="1676"/>
      <c r="E37" s="1676"/>
      <c r="F37" s="1676"/>
      <c r="G37" s="1676"/>
      <c r="H37" s="1676"/>
      <c r="I37" s="1676"/>
      <c r="J37" s="1676"/>
      <c r="K37" s="975">
        <v>1</v>
      </c>
      <c r="L37" s="976"/>
      <c r="M37" s="975"/>
      <c r="N37" s="975"/>
      <c r="O37" s="977"/>
      <c r="P37" s="151"/>
      <c r="Q37" s="971">
        <v>49</v>
      </c>
      <c r="R37" s="1676" t="s">
        <v>368</v>
      </c>
      <c r="S37" s="1676"/>
      <c r="T37" s="1676"/>
      <c r="U37" s="1676"/>
      <c r="V37" s="1676"/>
      <c r="W37" s="1676"/>
      <c r="X37" s="1676"/>
      <c r="Y37" s="1676"/>
      <c r="Z37" s="975"/>
      <c r="AA37" s="975"/>
      <c r="AB37" s="975"/>
      <c r="AC37" s="975"/>
      <c r="AD37" s="978">
        <v>1</v>
      </c>
      <c r="AE37" s="144"/>
      <c r="AF37" s="157">
        <f t="shared" si="0"/>
        <v>1</v>
      </c>
      <c r="AG37" s="157">
        <f t="shared" si="1"/>
        <v>1</v>
      </c>
      <c r="AH37" s="144"/>
      <c r="AI37" s="144"/>
      <c r="AJ37" s="144"/>
      <c r="AK37" s="144"/>
      <c r="AL37" s="144"/>
      <c r="AM37" s="144"/>
      <c r="AN37" s="144"/>
      <c r="AO37" s="144"/>
      <c r="AP37" s="144"/>
      <c r="AQ37" s="144"/>
      <c r="AR37" s="144"/>
      <c r="AS37" s="144"/>
      <c r="AT37" s="144"/>
      <c r="AU37" s="144"/>
      <c r="AV37" s="144"/>
      <c r="AW37" s="144"/>
      <c r="AX37" s="144"/>
      <c r="AY37" s="144"/>
      <c r="AZ37" s="144"/>
      <c r="BA37" s="144"/>
      <c r="BB37" s="170"/>
      <c r="BC37" s="156"/>
      <c r="BD37" s="156"/>
      <c r="BE37" s="156"/>
      <c r="BF37" s="156"/>
      <c r="BG37" s="156"/>
      <c r="BH37" s="156"/>
      <c r="BI37" s="156"/>
      <c r="BJ37" s="156"/>
      <c r="BK37" s="156"/>
      <c r="BL37" s="156"/>
      <c r="BM37" s="156"/>
      <c r="BN37" s="156"/>
      <c r="BO37" s="161"/>
      <c r="BP37" s="171">
        <v>36</v>
      </c>
      <c r="BQ37" s="156"/>
      <c r="BR37" s="156"/>
      <c r="BS37" s="156"/>
      <c r="BT37" s="156"/>
      <c r="BU37" s="156"/>
      <c r="BV37" s="156"/>
      <c r="BW37" s="156"/>
      <c r="BX37" s="156"/>
      <c r="BY37" s="174"/>
      <c r="BZ37" s="174"/>
      <c r="CA37" s="174"/>
      <c r="CB37" s="174"/>
      <c r="CC37" s="174"/>
      <c r="CD37" s="174"/>
      <c r="CE37" s="174"/>
      <c r="CF37" s="174"/>
      <c r="CG37" s="174"/>
      <c r="CH37" s="174"/>
      <c r="CI37" s="174"/>
      <c r="CJ37" s="174"/>
      <c r="CK37" s="174"/>
      <c r="CL37" s="174"/>
      <c r="CM37" s="174"/>
      <c r="CN37" s="174"/>
      <c r="CO37" s="174"/>
      <c r="CP37" s="174"/>
      <c r="CQ37" s="174"/>
      <c r="CR37" s="174"/>
      <c r="CS37" s="174"/>
      <c r="CT37" s="174"/>
      <c r="CU37" s="174"/>
      <c r="CV37" s="174"/>
      <c r="CW37" s="174"/>
      <c r="CX37" s="174"/>
      <c r="CY37" s="174"/>
      <c r="CZ37" s="174"/>
      <c r="DA37" s="174"/>
      <c r="DB37" s="174"/>
      <c r="DC37" s="174"/>
      <c r="DD37" s="174"/>
      <c r="DE37" s="174"/>
      <c r="DF37" s="174"/>
      <c r="DG37" s="174"/>
      <c r="DH37" s="174"/>
      <c r="DI37" s="174"/>
      <c r="DJ37" s="174"/>
      <c r="DK37" s="174"/>
      <c r="DL37" s="174"/>
      <c r="DM37" s="174"/>
      <c r="DN37" s="174"/>
      <c r="DO37" s="174"/>
      <c r="DP37" s="174"/>
      <c r="DQ37" s="174"/>
      <c r="DR37" s="174"/>
      <c r="DS37" s="174"/>
      <c r="DT37" s="174"/>
      <c r="DU37" s="174"/>
      <c r="DV37" s="174"/>
      <c r="DW37" s="174"/>
    </row>
    <row r="38" spans="1:127" s="158" customFormat="1" ht="21" customHeight="1">
      <c r="A38" s="144"/>
      <c r="B38" s="971">
        <v>21</v>
      </c>
      <c r="C38" s="1676" t="s">
        <v>369</v>
      </c>
      <c r="D38" s="1676"/>
      <c r="E38" s="1676"/>
      <c r="F38" s="1676"/>
      <c r="G38" s="1676"/>
      <c r="H38" s="1676"/>
      <c r="I38" s="1676"/>
      <c r="J38" s="1676"/>
      <c r="K38" s="975"/>
      <c r="L38" s="976">
        <v>1</v>
      </c>
      <c r="M38" s="975"/>
      <c r="N38" s="975"/>
      <c r="O38" s="977"/>
      <c r="P38" s="151"/>
      <c r="Q38" s="971">
        <v>50</v>
      </c>
      <c r="R38" s="1676" t="s">
        <v>370</v>
      </c>
      <c r="S38" s="1676"/>
      <c r="T38" s="1676"/>
      <c r="U38" s="1676"/>
      <c r="V38" s="1676"/>
      <c r="W38" s="1676"/>
      <c r="X38" s="1676"/>
      <c r="Y38" s="1676"/>
      <c r="Z38" s="975">
        <v>1</v>
      </c>
      <c r="AA38" s="975"/>
      <c r="AB38" s="976"/>
      <c r="AC38" s="975"/>
      <c r="AD38" s="977"/>
      <c r="AE38" s="144"/>
      <c r="AF38" s="157">
        <f t="shared" si="0"/>
        <v>0.89</v>
      </c>
      <c r="AG38" s="157">
        <f t="shared" si="1"/>
        <v>1</v>
      </c>
      <c r="AH38" s="144"/>
      <c r="AI38" s="144"/>
      <c r="AJ38" s="144"/>
      <c r="AK38" s="144"/>
      <c r="AL38" s="144"/>
      <c r="AM38" s="144"/>
      <c r="AN38" s="144"/>
      <c r="AO38" s="144"/>
      <c r="AP38" s="144"/>
      <c r="AQ38" s="144"/>
      <c r="AR38" s="144"/>
      <c r="AS38" s="144"/>
      <c r="AT38" s="144"/>
      <c r="AU38" s="144"/>
      <c r="AV38" s="144"/>
      <c r="AW38" s="144"/>
      <c r="AX38" s="144"/>
      <c r="AY38" s="144"/>
      <c r="AZ38" s="144"/>
      <c r="BA38" s="144"/>
      <c r="BB38" s="170"/>
      <c r="BC38" s="156"/>
      <c r="BD38" s="156"/>
      <c r="BE38" s="156"/>
      <c r="BF38" s="156"/>
      <c r="BG38" s="156"/>
      <c r="BH38" s="156"/>
      <c r="BI38" s="156"/>
      <c r="BJ38" s="156"/>
      <c r="BK38" s="156"/>
      <c r="BL38" s="156"/>
      <c r="BM38" s="156"/>
      <c r="BN38" s="156"/>
      <c r="BO38" s="161"/>
      <c r="BP38" s="171">
        <v>37</v>
      </c>
      <c r="BQ38" s="156"/>
      <c r="BR38" s="156"/>
      <c r="BS38" s="156"/>
      <c r="BT38" s="156"/>
      <c r="BU38" s="156"/>
      <c r="BV38" s="156"/>
      <c r="BW38" s="156"/>
      <c r="BX38" s="156"/>
      <c r="BY38" s="174"/>
      <c r="BZ38" s="174"/>
      <c r="CA38" s="174"/>
      <c r="CB38" s="174"/>
      <c r="CC38" s="174"/>
      <c r="CD38" s="174"/>
      <c r="CE38" s="174"/>
      <c r="CF38" s="174"/>
      <c r="CG38" s="174"/>
      <c r="CH38" s="174"/>
      <c r="CI38" s="174"/>
      <c r="CJ38" s="174"/>
      <c r="CK38" s="174"/>
      <c r="CL38" s="174"/>
      <c r="CM38" s="174"/>
      <c r="CN38" s="174"/>
      <c r="CO38" s="174"/>
      <c r="CP38" s="174"/>
      <c r="CQ38" s="174"/>
      <c r="CR38" s="174"/>
      <c r="CS38" s="174"/>
      <c r="CT38" s="174"/>
      <c r="CU38" s="174"/>
      <c r="CV38" s="174"/>
      <c r="CW38" s="174"/>
      <c r="CX38" s="174"/>
      <c r="CY38" s="174"/>
      <c r="CZ38" s="174"/>
      <c r="DA38" s="174"/>
      <c r="DB38" s="174"/>
      <c r="DC38" s="174"/>
      <c r="DD38" s="174"/>
      <c r="DE38" s="174"/>
      <c r="DF38" s="174"/>
      <c r="DG38" s="174"/>
      <c r="DH38" s="174"/>
      <c r="DI38" s="174"/>
      <c r="DJ38" s="174"/>
      <c r="DK38" s="174"/>
      <c r="DL38" s="174"/>
      <c r="DM38" s="174"/>
      <c r="DN38" s="174"/>
      <c r="DO38" s="174"/>
      <c r="DP38" s="174"/>
      <c r="DQ38" s="174"/>
      <c r="DR38" s="174"/>
      <c r="DS38" s="174"/>
      <c r="DT38" s="174"/>
      <c r="DU38" s="174"/>
      <c r="DV38" s="174"/>
      <c r="DW38" s="174"/>
    </row>
    <row r="39" spans="1:127" s="158" customFormat="1" ht="21" customHeight="1">
      <c r="A39" s="144"/>
      <c r="B39" s="971">
        <v>22</v>
      </c>
      <c r="C39" s="1676" t="s">
        <v>371</v>
      </c>
      <c r="D39" s="1676"/>
      <c r="E39" s="1676"/>
      <c r="F39" s="1676"/>
      <c r="G39" s="1676"/>
      <c r="H39" s="1676"/>
      <c r="I39" s="1676"/>
      <c r="J39" s="1676"/>
      <c r="K39" s="975"/>
      <c r="L39" s="975"/>
      <c r="M39" s="975"/>
      <c r="N39" s="975"/>
      <c r="O39" s="978">
        <v>1</v>
      </c>
      <c r="P39" s="151"/>
      <c r="Q39" s="971">
        <v>51</v>
      </c>
      <c r="R39" s="1677" t="s">
        <v>372</v>
      </c>
      <c r="S39" s="1677"/>
      <c r="T39" s="1677"/>
      <c r="U39" s="1677"/>
      <c r="V39" s="1677"/>
      <c r="W39" s="1677"/>
      <c r="X39" s="1677"/>
      <c r="Y39" s="1677"/>
      <c r="Z39" s="975"/>
      <c r="AA39" s="975"/>
      <c r="AB39" s="976"/>
      <c r="AC39" s="975"/>
      <c r="AD39" s="977">
        <v>1</v>
      </c>
      <c r="AE39" s="144"/>
      <c r="AF39" s="157">
        <f t="shared" si="0"/>
        <v>1</v>
      </c>
      <c r="AG39" s="157">
        <f t="shared" si="1"/>
        <v>1</v>
      </c>
      <c r="AH39" s="144"/>
      <c r="AI39" s="144"/>
      <c r="AJ39" s="144"/>
      <c r="AK39" s="144"/>
      <c r="AL39" s="144"/>
      <c r="AM39" s="144"/>
      <c r="AN39" s="144"/>
      <c r="AO39" s="144"/>
      <c r="AP39" s="144"/>
      <c r="AQ39" s="144"/>
      <c r="AR39" s="144"/>
      <c r="AS39" s="144"/>
      <c r="AT39" s="144"/>
      <c r="AU39" s="144"/>
      <c r="AV39" s="144"/>
      <c r="AW39" s="144"/>
      <c r="AX39" s="144"/>
      <c r="AY39" s="144"/>
      <c r="AZ39" s="144"/>
      <c r="BA39" s="144"/>
      <c r="BB39" s="170"/>
      <c r="BC39" s="156"/>
      <c r="BD39" s="156"/>
      <c r="BE39" s="156"/>
      <c r="BF39" s="156"/>
      <c r="BG39" s="156"/>
      <c r="BH39" s="156"/>
      <c r="BI39" s="156"/>
      <c r="BJ39" s="156"/>
      <c r="BK39" s="156"/>
      <c r="BL39" s="156"/>
      <c r="BM39" s="156"/>
      <c r="BN39" s="156"/>
      <c r="BO39" s="161"/>
      <c r="BP39" s="171">
        <v>38</v>
      </c>
      <c r="BQ39" s="156"/>
      <c r="BR39" s="156"/>
      <c r="BS39" s="156"/>
      <c r="BT39" s="156"/>
      <c r="BU39" s="156"/>
      <c r="BV39" s="156"/>
      <c r="BW39" s="156"/>
      <c r="BX39" s="156"/>
      <c r="BY39" s="174"/>
      <c r="BZ39" s="174"/>
      <c r="CA39" s="174"/>
      <c r="CB39" s="174"/>
      <c r="CC39" s="174"/>
      <c r="CD39" s="174"/>
      <c r="CE39" s="174"/>
      <c r="CF39" s="174"/>
      <c r="CG39" s="174"/>
      <c r="CH39" s="174"/>
      <c r="CI39" s="174"/>
      <c r="CJ39" s="174"/>
      <c r="CK39" s="174"/>
      <c r="CL39" s="174"/>
      <c r="CM39" s="174"/>
      <c r="CN39" s="174"/>
      <c r="CO39" s="174"/>
      <c r="CP39" s="174"/>
      <c r="CQ39" s="174"/>
      <c r="CR39" s="174"/>
      <c r="CS39" s="174"/>
      <c r="CT39" s="174"/>
      <c r="CU39" s="174"/>
      <c r="CV39" s="174"/>
      <c r="CW39" s="174"/>
      <c r="CX39" s="174"/>
      <c r="CY39" s="174"/>
      <c r="CZ39" s="174"/>
      <c r="DA39" s="174"/>
      <c r="DB39" s="174"/>
      <c r="DC39" s="174"/>
      <c r="DD39" s="174"/>
      <c r="DE39" s="174"/>
      <c r="DF39" s="174"/>
      <c r="DG39" s="174"/>
      <c r="DH39" s="174"/>
      <c r="DI39" s="174"/>
      <c r="DJ39" s="174"/>
      <c r="DK39" s="174"/>
      <c r="DL39" s="174"/>
      <c r="DM39" s="174"/>
      <c r="DN39" s="174"/>
      <c r="DO39" s="174"/>
      <c r="DP39" s="174"/>
      <c r="DQ39" s="174"/>
      <c r="DR39" s="174"/>
      <c r="DS39" s="174"/>
      <c r="DT39" s="174"/>
      <c r="DU39" s="174"/>
      <c r="DV39" s="174"/>
      <c r="DW39" s="174"/>
    </row>
    <row r="40" spans="1:127" s="158" customFormat="1" ht="21" customHeight="1">
      <c r="A40" s="144"/>
      <c r="B40" s="971">
        <v>23</v>
      </c>
      <c r="C40" s="1676" t="s">
        <v>373</v>
      </c>
      <c r="D40" s="1676"/>
      <c r="E40" s="1676"/>
      <c r="F40" s="1676"/>
      <c r="G40" s="1676"/>
      <c r="H40" s="1676"/>
      <c r="I40" s="1676"/>
      <c r="J40" s="1676"/>
      <c r="K40" s="975"/>
      <c r="L40" s="976">
        <v>1</v>
      </c>
      <c r="M40" s="975"/>
      <c r="N40" s="975"/>
      <c r="O40" s="977"/>
      <c r="P40" s="151"/>
      <c r="Q40" s="971">
        <v>52</v>
      </c>
      <c r="R40" s="1678" t="s">
        <v>374</v>
      </c>
      <c r="S40" s="1678"/>
      <c r="T40" s="1678"/>
      <c r="U40" s="1678"/>
      <c r="V40" s="1678"/>
      <c r="W40" s="1678"/>
      <c r="X40" s="1678"/>
      <c r="Y40" s="1678"/>
      <c r="Z40" s="976"/>
      <c r="AA40" s="975"/>
      <c r="AB40" s="975"/>
      <c r="AC40" s="975">
        <v>1</v>
      </c>
      <c r="AD40" s="977"/>
      <c r="AE40" s="144"/>
      <c r="AF40" s="157">
        <f t="shared" si="0"/>
        <v>0.89</v>
      </c>
      <c r="AG40" s="157">
        <f t="shared" si="1"/>
        <v>0.69</v>
      </c>
      <c r="AH40" s="144"/>
      <c r="AI40" s="144"/>
      <c r="AJ40" s="144"/>
      <c r="AK40" s="144"/>
      <c r="AL40" s="144"/>
      <c r="AM40" s="144"/>
      <c r="AN40" s="144"/>
      <c r="AO40" s="144"/>
      <c r="AP40" s="144"/>
      <c r="AQ40" s="144"/>
      <c r="AR40" s="144"/>
      <c r="AS40" s="144"/>
      <c r="AT40" s="144"/>
      <c r="AU40" s="144"/>
      <c r="AV40" s="144"/>
      <c r="AW40" s="144"/>
      <c r="AX40" s="144"/>
      <c r="AY40" s="144"/>
      <c r="AZ40" s="144"/>
      <c r="BA40" s="144"/>
      <c r="BB40" s="170"/>
      <c r="BC40" s="174"/>
      <c r="BD40" s="174"/>
      <c r="BE40" s="174"/>
      <c r="BF40" s="174"/>
      <c r="BG40" s="174"/>
      <c r="BH40" s="174"/>
      <c r="BI40" s="174"/>
      <c r="BJ40" s="174"/>
      <c r="BK40" s="161"/>
      <c r="BL40" s="170"/>
      <c r="BM40" s="174"/>
      <c r="BN40" s="174"/>
      <c r="BO40" s="174"/>
      <c r="BP40" s="174"/>
      <c r="BQ40" s="174"/>
      <c r="BR40" s="174"/>
      <c r="BS40" s="174"/>
      <c r="BT40" s="174"/>
      <c r="BU40" s="174"/>
      <c r="BV40" s="174"/>
      <c r="BW40" s="174"/>
      <c r="BX40" s="174"/>
      <c r="BY40" s="174"/>
      <c r="BZ40" s="174"/>
      <c r="CA40" s="174"/>
      <c r="CB40" s="174"/>
      <c r="CC40" s="174"/>
      <c r="CD40" s="174"/>
      <c r="CE40" s="174"/>
      <c r="CF40" s="174"/>
      <c r="CG40" s="174"/>
      <c r="CH40" s="174"/>
      <c r="CI40" s="174"/>
      <c r="CJ40" s="174"/>
      <c r="CK40" s="174"/>
      <c r="CL40" s="174"/>
      <c r="CM40" s="174"/>
      <c r="CN40" s="174"/>
      <c r="CO40" s="174"/>
      <c r="CP40" s="174"/>
      <c r="CQ40" s="174"/>
      <c r="CR40" s="174"/>
      <c r="CS40" s="174"/>
      <c r="CT40" s="174"/>
      <c r="CU40" s="174"/>
      <c r="CV40" s="174"/>
      <c r="CW40" s="174"/>
      <c r="CX40" s="174"/>
      <c r="CY40" s="174"/>
      <c r="CZ40" s="174"/>
      <c r="DA40" s="174"/>
      <c r="DB40" s="174"/>
      <c r="DC40" s="174"/>
      <c r="DD40" s="174"/>
      <c r="DE40" s="174"/>
      <c r="DF40" s="174"/>
      <c r="DG40" s="174"/>
      <c r="DH40" s="174"/>
      <c r="DI40" s="174"/>
      <c r="DJ40" s="174"/>
      <c r="DK40" s="174"/>
      <c r="DL40" s="174"/>
      <c r="DM40" s="174"/>
      <c r="DN40" s="174"/>
      <c r="DO40" s="174"/>
      <c r="DP40" s="174"/>
      <c r="DQ40" s="174"/>
      <c r="DR40" s="174"/>
      <c r="DS40" s="174"/>
      <c r="DT40" s="174"/>
      <c r="DU40" s="174"/>
      <c r="DV40" s="174"/>
      <c r="DW40" s="174"/>
    </row>
    <row r="41" spans="1:127" s="158" customFormat="1" ht="21" customHeight="1">
      <c r="A41" s="144"/>
      <c r="B41" s="971">
        <v>24</v>
      </c>
      <c r="C41" s="1676" t="s">
        <v>375</v>
      </c>
      <c r="D41" s="1676"/>
      <c r="E41" s="1676"/>
      <c r="F41" s="1676"/>
      <c r="G41" s="1676"/>
      <c r="H41" s="1676"/>
      <c r="I41" s="1676"/>
      <c r="J41" s="1676"/>
      <c r="K41" s="975"/>
      <c r="L41" s="975">
        <v>1</v>
      </c>
      <c r="M41" s="975"/>
      <c r="N41" s="975"/>
      <c r="O41" s="978"/>
      <c r="P41" s="151"/>
      <c r="Q41" s="971">
        <v>53</v>
      </c>
      <c r="R41" s="1676" t="s">
        <v>376</v>
      </c>
      <c r="S41" s="1676"/>
      <c r="T41" s="1676"/>
      <c r="U41" s="1676"/>
      <c r="V41" s="1676"/>
      <c r="W41" s="1676"/>
      <c r="X41" s="1676"/>
      <c r="Y41" s="1676"/>
      <c r="Z41" s="976"/>
      <c r="AA41" s="975">
        <v>1</v>
      </c>
      <c r="AB41" s="975"/>
      <c r="AC41" s="975"/>
      <c r="AD41" s="977"/>
      <c r="AE41" s="144"/>
      <c r="AF41" s="157">
        <f t="shared" si="0"/>
        <v>0.89</v>
      </c>
      <c r="AG41" s="157">
        <f t="shared" si="1"/>
        <v>0.89</v>
      </c>
      <c r="AH41" s="144"/>
      <c r="AI41" s="144"/>
      <c r="AJ41" s="144"/>
      <c r="AK41" s="144"/>
      <c r="AL41" s="144"/>
      <c r="AM41" s="144"/>
      <c r="AN41" s="144"/>
      <c r="AO41" s="144"/>
      <c r="AP41" s="144"/>
      <c r="AQ41" s="144"/>
      <c r="AR41" s="144"/>
      <c r="AS41" s="144"/>
      <c r="AT41" s="144"/>
      <c r="AU41" s="144"/>
      <c r="AV41" s="144"/>
      <c r="AW41" s="144"/>
      <c r="AX41" s="144"/>
      <c r="AY41" s="144"/>
      <c r="AZ41" s="144"/>
      <c r="BA41" s="144"/>
      <c r="BB41" s="170"/>
      <c r="BC41" s="174"/>
      <c r="BD41" s="174"/>
      <c r="BE41" s="174"/>
      <c r="BF41" s="174"/>
      <c r="BG41" s="174"/>
      <c r="BH41" s="174"/>
      <c r="BI41" s="174"/>
      <c r="BJ41" s="174"/>
      <c r="BK41" s="161"/>
      <c r="BL41" s="170"/>
      <c r="BM41" s="174"/>
      <c r="BN41" s="174"/>
      <c r="BO41" s="174"/>
      <c r="BP41" s="174"/>
      <c r="BQ41" s="174"/>
      <c r="BR41" s="174"/>
      <c r="BS41" s="174"/>
      <c r="BT41" s="174"/>
      <c r="BU41" s="174"/>
      <c r="BV41" s="174"/>
      <c r="BW41" s="174"/>
      <c r="BX41" s="174"/>
      <c r="BY41" s="174"/>
      <c r="BZ41" s="174"/>
      <c r="CA41" s="174"/>
      <c r="CB41" s="174"/>
      <c r="CC41" s="174"/>
      <c r="CD41" s="174"/>
      <c r="CE41" s="174"/>
      <c r="CF41" s="174"/>
      <c r="CG41" s="174"/>
      <c r="CH41" s="174"/>
      <c r="CI41" s="174"/>
      <c r="CJ41" s="174"/>
      <c r="CK41" s="174"/>
      <c r="CL41" s="174"/>
      <c r="CM41" s="174"/>
      <c r="CN41" s="174"/>
      <c r="CO41" s="174"/>
      <c r="CP41" s="174"/>
      <c r="CQ41" s="174"/>
      <c r="CR41" s="174"/>
      <c r="CS41" s="174"/>
      <c r="CT41" s="174"/>
      <c r="CU41" s="174"/>
      <c r="CV41" s="174"/>
      <c r="CW41" s="174"/>
      <c r="CX41" s="174"/>
      <c r="CY41" s="174"/>
      <c r="CZ41" s="174"/>
      <c r="DA41" s="174"/>
      <c r="DB41" s="174"/>
      <c r="DC41" s="174"/>
      <c r="DD41" s="174"/>
      <c r="DE41" s="174"/>
      <c r="DF41" s="174"/>
      <c r="DG41" s="174"/>
      <c r="DH41" s="174"/>
      <c r="DI41" s="174"/>
      <c r="DJ41" s="174"/>
      <c r="DK41" s="174"/>
      <c r="DL41" s="174"/>
      <c r="DM41" s="174"/>
      <c r="DN41" s="174"/>
      <c r="DO41" s="174"/>
      <c r="DP41" s="174"/>
      <c r="DQ41" s="174"/>
      <c r="DR41" s="174"/>
      <c r="DS41" s="174"/>
      <c r="DT41" s="174"/>
      <c r="DU41" s="174"/>
      <c r="DV41" s="174"/>
      <c r="DW41" s="174"/>
    </row>
    <row r="42" spans="1:127" s="158" customFormat="1" ht="21" customHeight="1">
      <c r="A42" s="144"/>
      <c r="B42" s="971">
        <v>25</v>
      </c>
      <c r="C42" s="1676" t="s">
        <v>377</v>
      </c>
      <c r="D42" s="1676"/>
      <c r="E42" s="1676"/>
      <c r="F42" s="1676"/>
      <c r="G42" s="1676"/>
      <c r="H42" s="1676"/>
      <c r="I42" s="1676"/>
      <c r="J42" s="1676"/>
      <c r="K42" s="975"/>
      <c r="L42" s="976">
        <v>1</v>
      </c>
      <c r="M42" s="975"/>
      <c r="N42" s="975"/>
      <c r="O42" s="977"/>
      <c r="P42" s="151"/>
      <c r="Q42" s="971">
        <v>54</v>
      </c>
      <c r="R42" s="1676" t="s">
        <v>378</v>
      </c>
      <c r="S42" s="1676"/>
      <c r="T42" s="1676"/>
      <c r="U42" s="1676"/>
      <c r="V42" s="1676"/>
      <c r="W42" s="1676"/>
      <c r="X42" s="1676"/>
      <c r="Y42" s="1676"/>
      <c r="Z42" s="975"/>
      <c r="AA42" s="975">
        <v>1</v>
      </c>
      <c r="AB42" s="976"/>
      <c r="AC42" s="975"/>
      <c r="AD42" s="977"/>
      <c r="AE42" s="144"/>
      <c r="AF42" s="157">
        <f t="shared" si="0"/>
        <v>0.89</v>
      </c>
      <c r="AG42" s="157">
        <f t="shared" si="1"/>
        <v>0.89</v>
      </c>
      <c r="AH42" s="144"/>
      <c r="AI42" s="144"/>
      <c r="AJ42" s="144"/>
      <c r="AK42" s="144"/>
      <c r="AL42" s="144"/>
      <c r="AM42" s="144"/>
      <c r="AN42" s="144"/>
      <c r="AO42" s="144"/>
      <c r="AP42" s="144"/>
      <c r="AQ42" s="144"/>
      <c r="AR42" s="144"/>
      <c r="AS42" s="144"/>
      <c r="AT42" s="144"/>
      <c r="AU42" s="144"/>
      <c r="AV42" s="144"/>
      <c r="AW42" s="144"/>
      <c r="AX42" s="144"/>
      <c r="AY42" s="144"/>
      <c r="AZ42" s="144"/>
      <c r="BA42" s="144"/>
      <c r="BB42" s="170"/>
      <c r="BC42" s="174"/>
      <c r="BD42" s="174"/>
      <c r="BE42" s="174"/>
      <c r="BF42" s="174"/>
      <c r="BG42" s="174"/>
      <c r="BH42" s="174"/>
      <c r="BI42" s="174"/>
      <c r="BJ42" s="174"/>
      <c r="BK42" s="161"/>
      <c r="BL42" s="170"/>
      <c r="BM42" s="174"/>
      <c r="BN42" s="174"/>
      <c r="BO42" s="174"/>
      <c r="BP42" s="174"/>
      <c r="BQ42" s="174"/>
      <c r="BR42" s="174"/>
      <c r="BS42" s="174"/>
      <c r="BT42" s="174"/>
      <c r="BU42" s="174"/>
      <c r="BV42" s="174"/>
      <c r="BW42" s="174"/>
      <c r="BX42" s="174"/>
      <c r="BY42" s="174"/>
      <c r="BZ42" s="174"/>
      <c r="CA42" s="174"/>
      <c r="CB42" s="174"/>
      <c r="CC42" s="174"/>
      <c r="CD42" s="174"/>
      <c r="CE42" s="174"/>
      <c r="CF42" s="174"/>
      <c r="CG42" s="174"/>
      <c r="CH42" s="174"/>
      <c r="CI42" s="174"/>
      <c r="CJ42" s="174"/>
      <c r="CK42" s="174"/>
      <c r="CL42" s="174"/>
      <c r="CM42" s="174"/>
      <c r="CN42" s="174"/>
      <c r="CO42" s="174"/>
      <c r="CP42" s="174"/>
      <c r="CQ42" s="174"/>
      <c r="CR42" s="174"/>
      <c r="CS42" s="174"/>
      <c r="CT42" s="174"/>
      <c r="CU42" s="174"/>
      <c r="CV42" s="174"/>
      <c r="CW42" s="174"/>
      <c r="CX42" s="174"/>
      <c r="CY42" s="174"/>
      <c r="CZ42" s="174"/>
      <c r="DA42" s="174"/>
      <c r="DB42" s="174"/>
      <c r="DC42" s="174"/>
      <c r="DD42" s="174"/>
      <c r="DE42" s="174"/>
      <c r="DF42" s="174"/>
      <c r="DG42" s="174"/>
      <c r="DH42" s="174"/>
      <c r="DI42" s="174"/>
      <c r="DJ42" s="174"/>
      <c r="DK42" s="174"/>
      <c r="DL42" s="174"/>
      <c r="DM42" s="174"/>
      <c r="DN42" s="174"/>
      <c r="DO42" s="174"/>
      <c r="DP42" s="174"/>
      <c r="DQ42" s="174"/>
      <c r="DR42" s="174"/>
      <c r="DS42" s="174"/>
      <c r="DT42" s="174"/>
      <c r="DU42" s="174"/>
      <c r="DV42" s="174"/>
      <c r="DW42" s="174"/>
    </row>
    <row r="43" spans="1:127" s="158" customFormat="1" ht="21" customHeight="1">
      <c r="A43" s="144"/>
      <c r="B43" s="971">
        <v>26</v>
      </c>
      <c r="C43" s="1676" t="s">
        <v>379</v>
      </c>
      <c r="D43" s="1676"/>
      <c r="E43" s="1676"/>
      <c r="F43" s="1676"/>
      <c r="G43" s="1676"/>
      <c r="H43" s="1676"/>
      <c r="I43" s="1676"/>
      <c r="J43" s="1676"/>
      <c r="K43" s="975"/>
      <c r="L43" s="976"/>
      <c r="M43" s="975">
        <v>1</v>
      </c>
      <c r="N43" s="975"/>
      <c r="O43" s="977"/>
      <c r="P43" s="151"/>
      <c r="Q43" s="971">
        <v>55</v>
      </c>
      <c r="R43" s="1676" t="s">
        <v>380</v>
      </c>
      <c r="S43" s="1676"/>
      <c r="T43" s="1676"/>
      <c r="U43" s="1676"/>
      <c r="V43" s="1676"/>
      <c r="W43" s="1676"/>
      <c r="X43" s="1676"/>
      <c r="Y43" s="1676"/>
      <c r="Z43" s="975"/>
      <c r="AA43" s="975">
        <v>1</v>
      </c>
      <c r="AB43" s="975"/>
      <c r="AC43" s="975"/>
      <c r="AD43" s="978"/>
      <c r="AE43" s="144"/>
      <c r="AF43" s="157">
        <f t="shared" si="0"/>
        <v>0.79</v>
      </c>
      <c r="AG43" s="157">
        <f t="shared" si="1"/>
        <v>0.89</v>
      </c>
      <c r="AH43" s="144"/>
      <c r="AI43" s="144"/>
      <c r="AJ43" s="144"/>
      <c r="AK43" s="144"/>
      <c r="AL43" s="144"/>
      <c r="AM43" s="144"/>
      <c r="AN43" s="144"/>
      <c r="AO43" s="144"/>
      <c r="AP43" s="144"/>
      <c r="AQ43" s="144"/>
      <c r="AR43" s="144"/>
      <c r="AS43" s="144"/>
      <c r="AT43" s="144"/>
      <c r="AU43" s="144"/>
      <c r="AV43" s="144"/>
      <c r="AW43" s="144"/>
      <c r="AX43" s="144"/>
      <c r="AY43" s="144"/>
      <c r="AZ43" s="144"/>
      <c r="BA43" s="144"/>
      <c r="BB43" s="170"/>
      <c r="BC43" s="174"/>
      <c r="BD43" s="174"/>
      <c r="BE43" s="174"/>
      <c r="BF43" s="174"/>
      <c r="BG43" s="174"/>
      <c r="BH43" s="174"/>
      <c r="BI43" s="174"/>
      <c r="BJ43" s="174"/>
      <c r="BK43" s="161"/>
      <c r="BL43" s="170"/>
      <c r="BM43" s="174"/>
      <c r="BN43" s="174"/>
      <c r="BO43" s="174"/>
      <c r="BP43" s="174"/>
      <c r="BQ43" s="174"/>
      <c r="BR43" s="174"/>
      <c r="BS43" s="174"/>
      <c r="BT43" s="174"/>
      <c r="BU43" s="174"/>
      <c r="BV43" s="174"/>
      <c r="BW43" s="174"/>
      <c r="BX43" s="174"/>
      <c r="BY43" s="174"/>
      <c r="BZ43" s="174"/>
      <c r="CA43" s="174"/>
      <c r="CB43" s="174"/>
      <c r="CC43" s="174"/>
      <c r="CD43" s="174"/>
      <c r="CE43" s="174"/>
      <c r="CF43" s="174"/>
      <c r="CG43" s="174"/>
      <c r="CH43" s="174"/>
      <c r="CI43" s="174"/>
      <c r="CJ43" s="174"/>
      <c r="CK43" s="174"/>
      <c r="CL43" s="174"/>
      <c r="CM43" s="174"/>
      <c r="CN43" s="174"/>
      <c r="CO43" s="174"/>
      <c r="CP43" s="174"/>
      <c r="CQ43" s="174"/>
      <c r="CR43" s="174"/>
      <c r="CS43" s="174"/>
      <c r="CT43" s="174"/>
      <c r="CU43" s="174"/>
      <c r="CV43" s="174"/>
      <c r="CW43" s="174"/>
      <c r="CX43" s="174"/>
      <c r="CY43" s="174"/>
      <c r="CZ43" s="174"/>
      <c r="DA43" s="174"/>
      <c r="DB43" s="174"/>
      <c r="DC43" s="174"/>
      <c r="DD43" s="174"/>
      <c r="DE43" s="174"/>
      <c r="DF43" s="174"/>
      <c r="DG43" s="174"/>
      <c r="DH43" s="174"/>
      <c r="DI43" s="174"/>
      <c r="DJ43" s="174"/>
      <c r="DK43" s="174"/>
      <c r="DL43" s="174"/>
      <c r="DM43" s="174"/>
      <c r="DN43" s="174"/>
      <c r="DO43" s="174"/>
      <c r="DP43" s="174"/>
      <c r="DQ43" s="174"/>
      <c r="DR43" s="174"/>
      <c r="DS43" s="174"/>
      <c r="DT43" s="174"/>
      <c r="DU43" s="174"/>
      <c r="DV43" s="174"/>
      <c r="DW43" s="174"/>
    </row>
    <row r="44" spans="1:127" s="158" customFormat="1" ht="21" customHeight="1">
      <c r="A44" s="144"/>
      <c r="B44" s="971">
        <v>27</v>
      </c>
      <c r="C44" s="1676" t="s">
        <v>381</v>
      </c>
      <c r="D44" s="1676"/>
      <c r="E44" s="1676"/>
      <c r="F44" s="1676"/>
      <c r="G44" s="1676"/>
      <c r="H44" s="1676"/>
      <c r="I44" s="1676"/>
      <c r="J44" s="1676"/>
      <c r="K44" s="975"/>
      <c r="L44" s="975">
        <v>1</v>
      </c>
      <c r="M44" s="975"/>
      <c r="N44" s="975"/>
      <c r="O44" s="978"/>
      <c r="P44" s="151"/>
      <c r="Q44" s="971">
        <v>56</v>
      </c>
      <c r="R44" s="1676" t="s">
        <v>382</v>
      </c>
      <c r="S44" s="1676"/>
      <c r="T44" s="1676"/>
      <c r="U44" s="1676"/>
      <c r="V44" s="1676"/>
      <c r="W44" s="1676"/>
      <c r="X44" s="1676"/>
      <c r="Y44" s="1676"/>
      <c r="Z44" s="975"/>
      <c r="AA44" s="975">
        <v>1</v>
      </c>
      <c r="AB44" s="976"/>
      <c r="AC44" s="975"/>
      <c r="AD44" s="977"/>
      <c r="AE44" s="144"/>
      <c r="AF44" s="157">
        <f t="shared" si="0"/>
        <v>0.89</v>
      </c>
      <c r="AG44" s="157">
        <f t="shared" si="1"/>
        <v>0.89</v>
      </c>
      <c r="AH44" s="144"/>
      <c r="AI44" s="144"/>
      <c r="AJ44" s="144"/>
      <c r="AK44" s="144"/>
      <c r="AL44" s="144"/>
      <c r="AM44" s="144"/>
      <c r="AN44" s="144"/>
      <c r="AO44" s="144"/>
      <c r="AP44" s="144"/>
      <c r="AQ44" s="144"/>
      <c r="AR44" s="144"/>
      <c r="AS44" s="144"/>
      <c r="AT44" s="144"/>
      <c r="AU44" s="144"/>
      <c r="AV44" s="144"/>
      <c r="AW44" s="144"/>
      <c r="AX44" s="144"/>
      <c r="AY44" s="144"/>
      <c r="AZ44" s="144"/>
      <c r="BA44" s="144"/>
      <c r="BB44" s="170"/>
      <c r="BC44" s="174"/>
      <c r="BD44" s="174"/>
      <c r="BE44" s="174"/>
      <c r="BF44" s="174"/>
      <c r="BG44" s="174"/>
      <c r="BH44" s="174"/>
      <c r="BI44" s="174"/>
      <c r="BJ44" s="174"/>
      <c r="BK44" s="161"/>
      <c r="BL44" s="170"/>
      <c r="BM44" s="174"/>
      <c r="BN44" s="174"/>
      <c r="BO44" s="174"/>
      <c r="BP44" s="174"/>
      <c r="BQ44" s="174"/>
      <c r="BR44" s="174"/>
      <c r="BS44" s="174"/>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c r="CQ44" s="156"/>
      <c r="CR44" s="156"/>
      <c r="CS44" s="156"/>
      <c r="CT44" s="156"/>
      <c r="CU44" s="156"/>
      <c r="CV44" s="156"/>
      <c r="CW44" s="156"/>
      <c r="CX44" s="156"/>
      <c r="CY44" s="156"/>
      <c r="CZ44" s="156"/>
      <c r="DA44" s="156"/>
      <c r="DB44" s="156"/>
      <c r="DC44" s="156"/>
      <c r="DD44" s="156"/>
      <c r="DE44" s="156"/>
      <c r="DF44" s="156"/>
      <c r="DG44" s="156"/>
      <c r="DH44" s="156"/>
      <c r="DI44" s="156"/>
      <c r="DJ44" s="156"/>
      <c r="DK44" s="156"/>
      <c r="DL44" s="156"/>
      <c r="DM44" s="156"/>
      <c r="DN44" s="156"/>
      <c r="DO44" s="156"/>
      <c r="DP44" s="156"/>
      <c r="DQ44" s="156"/>
      <c r="DR44" s="156"/>
      <c r="DS44" s="156"/>
      <c r="DT44" s="156"/>
      <c r="DU44" s="156"/>
      <c r="DV44" s="156"/>
      <c r="DW44" s="156"/>
    </row>
    <row r="45" spans="1:127" s="158" customFormat="1" ht="21" customHeight="1">
      <c r="A45" s="144"/>
      <c r="B45" s="971">
        <v>28</v>
      </c>
      <c r="C45" s="1676" t="s">
        <v>383</v>
      </c>
      <c r="D45" s="1676"/>
      <c r="E45" s="1676"/>
      <c r="F45" s="1676"/>
      <c r="G45" s="1676"/>
      <c r="H45" s="1676"/>
      <c r="I45" s="1676"/>
      <c r="J45" s="1676"/>
      <c r="K45" s="975"/>
      <c r="L45" s="975">
        <v>1</v>
      </c>
      <c r="M45" s="975"/>
      <c r="N45" s="976"/>
      <c r="O45" s="977"/>
      <c r="P45" s="151"/>
      <c r="Q45" s="971">
        <v>57</v>
      </c>
      <c r="R45" s="1677" t="s">
        <v>384</v>
      </c>
      <c r="S45" s="1677"/>
      <c r="T45" s="1677"/>
      <c r="U45" s="1677"/>
      <c r="V45" s="1677"/>
      <c r="W45" s="1677"/>
      <c r="X45" s="1677"/>
      <c r="Y45" s="1677"/>
      <c r="Z45" s="975"/>
      <c r="AA45" s="975">
        <v>1</v>
      </c>
      <c r="AB45" s="976"/>
      <c r="AC45" s="975"/>
      <c r="AD45" s="977"/>
      <c r="AE45" s="144"/>
      <c r="AF45" s="157">
        <f t="shared" si="0"/>
        <v>0.89</v>
      </c>
      <c r="AG45" s="157">
        <f t="shared" si="1"/>
        <v>0.89</v>
      </c>
      <c r="AH45" s="144"/>
      <c r="AI45" s="144"/>
      <c r="AJ45" s="144"/>
      <c r="AK45" s="144"/>
      <c r="AL45" s="144"/>
      <c r="AM45" s="144"/>
      <c r="AN45" s="144"/>
      <c r="AO45" s="144"/>
      <c r="AP45" s="144"/>
      <c r="AQ45" s="144"/>
      <c r="AR45" s="144"/>
      <c r="AS45" s="144"/>
      <c r="AT45" s="144"/>
      <c r="AU45" s="144"/>
      <c r="AV45" s="144"/>
      <c r="AW45" s="144"/>
      <c r="AX45" s="144"/>
      <c r="AY45" s="144"/>
      <c r="AZ45" s="144"/>
      <c r="BA45" s="144"/>
      <c r="BB45" s="170"/>
      <c r="BC45" s="174"/>
      <c r="BD45" s="174"/>
      <c r="BE45" s="174"/>
      <c r="BF45" s="174"/>
      <c r="BG45" s="174"/>
      <c r="BH45" s="174"/>
      <c r="BI45" s="174"/>
      <c r="BJ45" s="174"/>
      <c r="BK45" s="161"/>
      <c r="BL45" s="170"/>
      <c r="BM45" s="174"/>
      <c r="BN45" s="174"/>
      <c r="BO45" s="174"/>
      <c r="BP45" s="174"/>
      <c r="BQ45" s="174"/>
      <c r="BR45" s="174"/>
      <c r="BS45" s="174"/>
      <c r="BT45" s="156"/>
      <c r="BU45" s="156"/>
      <c r="BV45" s="156"/>
      <c r="BW45" s="156"/>
      <c r="BX45" s="156"/>
      <c r="BY45" s="156"/>
      <c r="BZ45" s="156"/>
      <c r="CA45" s="156"/>
      <c r="CB45" s="156"/>
      <c r="CC45" s="156"/>
      <c r="CD45" s="156"/>
      <c r="CE45" s="156"/>
      <c r="CF45" s="156"/>
      <c r="CG45" s="156"/>
      <c r="CH45" s="156"/>
      <c r="CI45" s="156"/>
      <c r="CJ45" s="156"/>
      <c r="CK45" s="156"/>
      <c r="CL45" s="156"/>
      <c r="CM45" s="156"/>
      <c r="CN45" s="156"/>
      <c r="CO45" s="156"/>
      <c r="CP45" s="156"/>
      <c r="CQ45" s="156"/>
      <c r="CR45" s="156"/>
      <c r="CS45" s="156"/>
      <c r="CT45" s="156"/>
      <c r="CU45" s="156"/>
      <c r="CV45" s="156"/>
      <c r="CW45" s="156"/>
      <c r="CX45" s="156"/>
      <c r="CY45" s="156"/>
      <c r="CZ45" s="156"/>
      <c r="DA45" s="156"/>
      <c r="DB45" s="156"/>
      <c r="DC45" s="156"/>
      <c r="DD45" s="156"/>
      <c r="DE45" s="156"/>
      <c r="DF45" s="156"/>
      <c r="DG45" s="156"/>
      <c r="DH45" s="156"/>
      <c r="DI45" s="156"/>
      <c r="DJ45" s="156"/>
      <c r="DK45" s="156"/>
      <c r="DL45" s="156"/>
      <c r="DM45" s="156"/>
      <c r="DN45" s="156"/>
      <c r="DO45" s="156"/>
      <c r="DP45" s="156"/>
      <c r="DQ45" s="156"/>
      <c r="DR45" s="156"/>
      <c r="DS45" s="156"/>
      <c r="DT45" s="156"/>
      <c r="DU45" s="156"/>
      <c r="DV45" s="156"/>
      <c r="DW45" s="156"/>
    </row>
    <row r="46" spans="1:127" s="158" customFormat="1" ht="21" customHeight="1" thickBot="1">
      <c r="A46" s="144"/>
      <c r="B46" s="175">
        <v>29</v>
      </c>
      <c r="C46" s="1667" t="s">
        <v>385</v>
      </c>
      <c r="D46" s="1667"/>
      <c r="E46" s="1667"/>
      <c r="F46" s="1667"/>
      <c r="G46" s="1667"/>
      <c r="H46" s="1667"/>
      <c r="I46" s="1667"/>
      <c r="J46" s="1667"/>
      <c r="K46" s="979"/>
      <c r="L46" s="979"/>
      <c r="M46" s="980">
        <v>1</v>
      </c>
      <c r="N46" s="979"/>
      <c r="O46" s="981"/>
      <c r="P46" s="151"/>
      <c r="Q46" s="175">
        <v>58</v>
      </c>
      <c r="R46" s="1668" t="s">
        <v>386</v>
      </c>
      <c r="S46" s="1668"/>
      <c r="T46" s="1668"/>
      <c r="U46" s="1668"/>
      <c r="V46" s="1668"/>
      <c r="W46" s="1668"/>
      <c r="X46" s="1668"/>
      <c r="Y46" s="1668"/>
      <c r="Z46" s="979">
        <v>1</v>
      </c>
      <c r="AA46" s="979"/>
      <c r="AB46" s="980"/>
      <c r="AC46" s="979"/>
      <c r="AD46" s="981"/>
      <c r="AE46" s="144"/>
      <c r="AF46" s="157">
        <f t="shared" si="0"/>
        <v>0.79</v>
      </c>
      <c r="AG46" s="157">
        <f t="shared" si="1"/>
        <v>1</v>
      </c>
      <c r="AH46" s="144"/>
      <c r="AI46" s="144"/>
      <c r="AJ46" s="144"/>
      <c r="AK46" s="144"/>
      <c r="AL46" s="144"/>
      <c r="AM46" s="144"/>
      <c r="AN46" s="144"/>
      <c r="AO46" s="144"/>
      <c r="AP46" s="144"/>
      <c r="AQ46" s="144"/>
      <c r="AR46" s="144"/>
      <c r="AS46" s="144"/>
      <c r="AT46" s="144"/>
      <c r="AU46" s="144"/>
      <c r="AV46" s="144"/>
      <c r="AW46" s="144"/>
      <c r="AX46" s="144"/>
      <c r="AY46" s="144"/>
      <c r="AZ46" s="144"/>
      <c r="BA46" s="144"/>
      <c r="BB46" s="170"/>
      <c r="BC46" s="174"/>
      <c r="BD46" s="174"/>
      <c r="BE46" s="174"/>
      <c r="BF46" s="174"/>
      <c r="BG46" s="174"/>
      <c r="BH46" s="174"/>
      <c r="BI46" s="174"/>
      <c r="BJ46" s="174"/>
      <c r="BK46" s="161"/>
      <c r="BL46" s="170"/>
      <c r="BM46" s="174"/>
      <c r="BN46" s="174"/>
      <c r="BO46" s="174"/>
      <c r="BP46" s="174"/>
      <c r="BQ46" s="174"/>
      <c r="BR46" s="174"/>
      <c r="BS46" s="174"/>
      <c r="BT46" s="156"/>
      <c r="BU46" s="156"/>
      <c r="BV46" s="156"/>
      <c r="BW46" s="156"/>
      <c r="BX46" s="156"/>
      <c r="BY46" s="156"/>
      <c r="BZ46" s="156"/>
      <c r="CA46" s="156"/>
      <c r="CB46" s="156"/>
      <c r="CC46" s="156"/>
      <c r="CD46" s="156"/>
      <c r="CE46" s="156"/>
      <c r="CF46" s="156"/>
      <c r="CG46" s="156"/>
      <c r="CH46" s="156"/>
      <c r="CI46" s="156"/>
      <c r="CJ46" s="156"/>
      <c r="CK46" s="156"/>
      <c r="CL46" s="156"/>
      <c r="CM46" s="156"/>
      <c r="CN46" s="156"/>
      <c r="CO46" s="156"/>
      <c r="CP46" s="156"/>
      <c r="CQ46" s="156"/>
      <c r="CR46" s="156"/>
      <c r="CS46" s="156"/>
      <c r="CT46" s="156"/>
      <c r="CU46" s="156"/>
      <c r="CV46" s="156"/>
      <c r="CW46" s="156"/>
      <c r="CX46" s="156"/>
      <c r="CY46" s="156"/>
      <c r="CZ46" s="156"/>
      <c r="DA46" s="156"/>
      <c r="DB46" s="156"/>
      <c r="DC46" s="156"/>
      <c r="DD46" s="156"/>
      <c r="DE46" s="156"/>
      <c r="DF46" s="156"/>
      <c r="DG46" s="156"/>
      <c r="DH46" s="156"/>
      <c r="DI46" s="156"/>
      <c r="DJ46" s="156"/>
      <c r="DK46" s="156"/>
      <c r="DL46" s="156"/>
      <c r="DM46" s="156"/>
      <c r="DN46" s="156"/>
      <c r="DO46" s="156"/>
      <c r="DP46" s="156"/>
      <c r="DQ46" s="156"/>
      <c r="DR46" s="156"/>
      <c r="DS46" s="156"/>
      <c r="DT46" s="156"/>
      <c r="DU46" s="156"/>
      <c r="DV46" s="156"/>
      <c r="DW46" s="156"/>
    </row>
    <row r="47" spans="1:127" s="158" customFormat="1" ht="53.25" hidden="1" customHeight="1">
      <c r="A47" s="144"/>
      <c r="B47" s="1669"/>
      <c r="C47" s="1669"/>
      <c r="D47" s="1669"/>
      <c r="E47" s="176"/>
      <c r="F47" s="176"/>
      <c r="G47" s="176"/>
      <c r="H47" s="176"/>
      <c r="I47" s="177"/>
      <c r="J47" s="177"/>
      <c r="K47" s="177"/>
      <c r="L47" s="178"/>
      <c r="M47" s="177"/>
      <c r="N47" s="177"/>
      <c r="O47" s="177"/>
      <c r="P47" s="177"/>
      <c r="Q47" s="176"/>
      <c r="R47" s="176"/>
      <c r="S47" s="176"/>
      <c r="T47" s="176"/>
      <c r="U47" s="176"/>
      <c r="V47" s="176"/>
      <c r="W47" s="176"/>
      <c r="X47" s="176"/>
      <c r="Y47" s="176"/>
      <c r="Z47" s="179"/>
      <c r="AA47" s="179"/>
      <c r="AB47" s="179"/>
      <c r="AC47" s="179"/>
      <c r="AD47" s="179"/>
      <c r="AE47" s="144"/>
      <c r="AF47" s="144"/>
      <c r="AG47" s="144"/>
      <c r="AH47" s="144"/>
      <c r="AI47" s="144"/>
      <c r="AJ47" s="144"/>
      <c r="AK47" s="144"/>
      <c r="AL47" s="144"/>
      <c r="AM47" s="144"/>
      <c r="AN47" s="144"/>
      <c r="AO47" s="144"/>
      <c r="AP47" s="144"/>
      <c r="AQ47" s="144"/>
      <c r="AR47" s="144"/>
      <c r="AS47" s="144"/>
      <c r="AT47" s="144"/>
      <c r="AU47" s="144"/>
      <c r="AV47" s="144"/>
      <c r="AW47" s="144"/>
      <c r="AX47" s="144"/>
      <c r="AY47" s="144"/>
      <c r="AZ47" s="144"/>
      <c r="BA47" s="144"/>
      <c r="BB47" s="144"/>
      <c r="BC47" s="144"/>
      <c r="BD47" s="144"/>
      <c r="BE47" s="144"/>
      <c r="BF47" s="144"/>
      <c r="BG47" s="144"/>
      <c r="BH47" s="144"/>
      <c r="BT47" s="156"/>
      <c r="BU47" s="156"/>
      <c r="BV47" s="156"/>
      <c r="BW47" s="156"/>
      <c r="BX47" s="156"/>
      <c r="BY47" s="156"/>
      <c r="BZ47" s="156"/>
      <c r="CA47" s="156"/>
      <c r="CB47" s="156"/>
      <c r="CC47" s="156"/>
      <c r="CD47" s="156"/>
      <c r="CE47" s="156"/>
      <c r="CF47" s="156"/>
      <c r="CG47" s="156"/>
      <c r="CH47" s="156"/>
      <c r="CI47" s="156"/>
      <c r="CJ47" s="156"/>
      <c r="CK47" s="156"/>
      <c r="CL47" s="156"/>
      <c r="CM47" s="156"/>
      <c r="CN47" s="156"/>
      <c r="CO47" s="156"/>
      <c r="CP47" s="156"/>
      <c r="CQ47" s="156"/>
      <c r="CR47" s="156"/>
      <c r="CS47" s="156"/>
      <c r="CT47" s="156"/>
      <c r="CU47" s="156"/>
      <c r="CV47" s="156"/>
      <c r="CW47" s="156"/>
      <c r="CX47" s="156"/>
      <c r="CY47" s="156"/>
      <c r="CZ47" s="156"/>
      <c r="DA47" s="156"/>
      <c r="DB47" s="156"/>
      <c r="DC47" s="156"/>
      <c r="DD47" s="156"/>
      <c r="DE47" s="156"/>
      <c r="DF47" s="156"/>
      <c r="DG47" s="156"/>
      <c r="DH47" s="156"/>
      <c r="DI47" s="156"/>
      <c r="DJ47" s="156"/>
      <c r="DK47" s="156"/>
      <c r="DL47" s="156"/>
      <c r="DM47" s="156"/>
      <c r="DN47" s="156"/>
      <c r="DO47" s="156"/>
      <c r="DP47" s="156"/>
      <c r="DQ47" s="156"/>
      <c r="DR47" s="156"/>
      <c r="DS47" s="156"/>
      <c r="DT47" s="156"/>
      <c r="DU47" s="156"/>
      <c r="DV47" s="156"/>
      <c r="DW47" s="156"/>
    </row>
    <row r="48" spans="1:127" s="158" customFormat="1" ht="53.25" hidden="1" customHeight="1" thickBot="1">
      <c r="A48" s="144"/>
      <c r="B48" s="1669"/>
      <c r="C48" s="1669"/>
      <c r="D48" s="1669"/>
      <c r="E48" s="176"/>
      <c r="F48" s="176"/>
      <c r="G48" s="176"/>
      <c r="H48" s="176"/>
      <c r="I48" s="1659" t="s">
        <v>317</v>
      </c>
      <c r="J48" s="1659"/>
      <c r="K48" s="1659"/>
      <c r="L48" s="1659"/>
      <c r="M48" s="177"/>
      <c r="N48" s="177"/>
      <c r="O48" s="177"/>
      <c r="P48" s="177"/>
      <c r="Q48" s="176"/>
      <c r="R48" s="176"/>
      <c r="S48" s="176"/>
      <c r="T48" s="176"/>
      <c r="U48" s="176"/>
      <c r="V48" s="176"/>
      <c r="W48" s="176"/>
      <c r="X48" s="176"/>
      <c r="Y48" s="176"/>
      <c r="Z48" s="179"/>
      <c r="AA48" s="179"/>
      <c r="AB48" s="179"/>
      <c r="AC48" s="179"/>
      <c r="AD48" s="179"/>
      <c r="AE48" s="144"/>
      <c r="AF48" s="144"/>
      <c r="AG48" s="144"/>
      <c r="AH48" s="144"/>
      <c r="AI48" s="144"/>
      <c r="AJ48" s="144"/>
      <c r="AK48" s="144"/>
      <c r="AL48" s="144"/>
      <c r="AM48" s="144"/>
      <c r="AN48" s="144"/>
      <c r="AO48" s="144"/>
      <c r="AP48" s="144"/>
      <c r="AQ48" s="144"/>
      <c r="AR48" s="144"/>
      <c r="AS48" s="144"/>
      <c r="AT48" s="144"/>
      <c r="AU48" s="144"/>
      <c r="AV48" s="144"/>
      <c r="AW48" s="144"/>
      <c r="AX48" s="144"/>
      <c r="AY48" s="144"/>
      <c r="AZ48" s="144"/>
      <c r="BA48" s="144"/>
      <c r="BB48" s="144"/>
      <c r="BC48" s="144"/>
      <c r="BD48" s="144"/>
      <c r="BE48" s="144"/>
      <c r="BF48" s="144"/>
      <c r="BG48" s="144"/>
      <c r="BH48" s="144"/>
      <c r="BT48" s="156"/>
      <c r="BU48" s="156"/>
      <c r="BV48" s="156"/>
      <c r="BW48" s="156"/>
      <c r="BX48" s="156"/>
      <c r="BY48" s="156"/>
      <c r="BZ48" s="156"/>
      <c r="CA48" s="156"/>
      <c r="CB48" s="156"/>
      <c r="CC48" s="156"/>
      <c r="CD48" s="156"/>
      <c r="CE48" s="156"/>
      <c r="CF48" s="156"/>
      <c r="CG48" s="156"/>
      <c r="CH48" s="156"/>
      <c r="CI48" s="156"/>
      <c r="CJ48" s="156"/>
      <c r="CK48" s="156"/>
      <c r="CL48" s="156"/>
      <c r="CM48" s="156"/>
      <c r="CN48" s="156"/>
      <c r="CO48" s="156"/>
      <c r="CP48" s="156"/>
      <c r="CQ48" s="156"/>
      <c r="CR48" s="156"/>
      <c r="CS48" s="156"/>
      <c r="CT48" s="156"/>
      <c r="CU48" s="156"/>
      <c r="CV48" s="156"/>
      <c r="CW48" s="156"/>
      <c r="CX48" s="156"/>
      <c r="CY48" s="156"/>
      <c r="CZ48" s="156"/>
      <c r="DA48" s="156"/>
      <c r="DB48" s="156"/>
      <c r="DC48" s="156"/>
      <c r="DD48" s="156"/>
      <c r="DE48" s="156"/>
      <c r="DF48" s="156"/>
      <c r="DG48" s="156"/>
      <c r="DH48" s="156"/>
      <c r="DI48" s="156"/>
      <c r="DJ48" s="156"/>
      <c r="DK48" s="156"/>
      <c r="DL48" s="156"/>
      <c r="DM48" s="156"/>
      <c r="DN48" s="156"/>
      <c r="DO48" s="156"/>
      <c r="DP48" s="156"/>
      <c r="DQ48" s="156"/>
      <c r="DR48" s="156"/>
      <c r="DS48" s="156"/>
      <c r="DT48" s="156"/>
      <c r="DU48" s="156"/>
      <c r="DV48" s="156"/>
      <c r="DW48" s="156"/>
    </row>
    <row r="49" spans="1:127" s="158" customFormat="1" ht="53.25" hidden="1" customHeight="1" thickBot="1">
      <c r="A49" s="144"/>
      <c r="B49" s="180"/>
      <c r="C49" s="180"/>
      <c r="D49" s="180"/>
      <c r="E49" s="180"/>
      <c r="F49" s="180"/>
      <c r="G49" s="181"/>
      <c r="H49" s="181"/>
      <c r="I49" s="181"/>
      <c r="J49" s="181"/>
      <c r="K49" s="181"/>
      <c r="L49" s="181"/>
      <c r="M49" s="1670" t="s">
        <v>387</v>
      </c>
      <c r="N49" s="1671"/>
      <c r="O49" s="1672"/>
      <c r="P49" s="177"/>
      <c r="Q49" s="1673">
        <f>AF17</f>
        <v>0.85303793103448289</v>
      </c>
      <c r="R49" s="1674"/>
      <c r="S49" s="1675"/>
      <c r="T49" s="180"/>
      <c r="U49" s="180"/>
      <c r="V49" s="181"/>
      <c r="W49" s="181"/>
      <c r="X49" s="181"/>
      <c r="Y49" s="181"/>
      <c r="Z49" s="181"/>
      <c r="AA49" s="181"/>
      <c r="AB49" s="181"/>
      <c r="AC49" s="181"/>
      <c r="AD49" s="181"/>
      <c r="AE49" s="144"/>
      <c r="AF49" s="144"/>
      <c r="AG49" s="144"/>
      <c r="AH49" s="144"/>
      <c r="AI49" s="144"/>
      <c r="AJ49" s="144"/>
      <c r="AK49" s="144"/>
      <c r="AL49" s="144"/>
      <c r="AM49" s="144"/>
      <c r="AN49" s="144"/>
      <c r="AO49" s="144"/>
      <c r="AP49" s="144"/>
      <c r="AQ49" s="144"/>
      <c r="AR49" s="144"/>
      <c r="AS49" s="144"/>
      <c r="AT49" s="144"/>
      <c r="AU49" s="144"/>
      <c r="AV49" s="144"/>
      <c r="AW49" s="144"/>
      <c r="AX49" s="144"/>
      <c r="AY49" s="144"/>
      <c r="AZ49" s="144"/>
      <c r="BA49" s="144"/>
      <c r="BB49" s="1657"/>
      <c r="BC49" s="1657"/>
      <c r="BD49" s="1657"/>
      <c r="BE49" s="1657"/>
      <c r="BF49" s="1657"/>
      <c r="BG49" s="1657"/>
      <c r="BH49" s="1657"/>
      <c r="BI49" s="1657"/>
      <c r="BJ49" s="1656"/>
      <c r="BK49" s="1656"/>
      <c r="BL49" s="1656"/>
      <c r="BM49" s="1656"/>
      <c r="BN49" s="1656"/>
      <c r="BO49" s="1656"/>
      <c r="BP49" s="1656"/>
      <c r="BQ49" s="1656"/>
      <c r="BT49" s="156"/>
      <c r="BU49" s="156"/>
      <c r="BV49" s="156"/>
      <c r="BW49" s="156"/>
      <c r="BX49" s="156"/>
      <c r="BY49" s="156"/>
      <c r="BZ49" s="156"/>
      <c r="CA49" s="156"/>
      <c r="CB49" s="156"/>
      <c r="CC49" s="156"/>
      <c r="CD49" s="156"/>
      <c r="CE49" s="156"/>
      <c r="CF49" s="156"/>
      <c r="CG49" s="156"/>
      <c r="CH49" s="156"/>
      <c r="CI49" s="156"/>
      <c r="CJ49" s="156"/>
      <c r="CK49" s="156"/>
      <c r="CL49" s="156"/>
      <c r="CM49" s="156"/>
      <c r="CN49" s="156"/>
      <c r="CO49" s="156"/>
      <c r="CP49" s="156"/>
      <c r="CQ49" s="156"/>
      <c r="CR49" s="156"/>
      <c r="CS49" s="156"/>
      <c r="CT49" s="156"/>
      <c r="CU49" s="156"/>
      <c r="CV49" s="156"/>
      <c r="CW49" s="156"/>
      <c r="CX49" s="156"/>
      <c r="CY49" s="156"/>
      <c r="CZ49" s="156"/>
      <c r="DA49" s="156"/>
      <c r="DB49" s="156"/>
      <c r="DC49" s="156"/>
      <c r="DD49" s="156"/>
      <c r="DE49" s="156"/>
      <c r="DF49" s="156"/>
      <c r="DG49" s="156"/>
      <c r="DH49" s="156"/>
      <c r="DI49" s="156"/>
      <c r="DJ49" s="156"/>
      <c r="DK49" s="156"/>
      <c r="DL49" s="156"/>
      <c r="DM49" s="156"/>
      <c r="DN49" s="156"/>
      <c r="DO49" s="156"/>
      <c r="DP49" s="156"/>
      <c r="DQ49" s="156"/>
      <c r="DR49" s="156"/>
      <c r="DS49" s="156"/>
      <c r="DT49" s="156"/>
      <c r="DU49" s="156"/>
      <c r="DV49" s="156"/>
      <c r="DW49" s="156"/>
    </row>
    <row r="50" spans="1:127" s="158" customFormat="1" ht="53.25" hidden="1" customHeight="1" thickBot="1">
      <c r="A50" s="144"/>
      <c r="B50" s="182"/>
      <c r="C50" s="182"/>
      <c r="D50" s="182"/>
      <c r="E50" s="182"/>
      <c r="F50" s="182"/>
      <c r="G50" s="183"/>
      <c r="H50" s="183"/>
      <c r="I50" s="183"/>
      <c r="J50" s="183"/>
      <c r="K50" s="183"/>
      <c r="L50" s="183"/>
      <c r="M50" s="183"/>
      <c r="N50" s="183"/>
      <c r="O50" s="183"/>
      <c r="P50" s="177"/>
      <c r="Q50" s="182"/>
      <c r="R50" s="182"/>
      <c r="S50" s="182"/>
      <c r="T50" s="182"/>
      <c r="U50" s="182"/>
      <c r="V50" s="183"/>
      <c r="W50" s="183"/>
      <c r="X50" s="183"/>
      <c r="Y50" s="183"/>
      <c r="Z50" s="183"/>
      <c r="AA50" s="183"/>
      <c r="AB50" s="183"/>
      <c r="AC50" s="183"/>
      <c r="AD50" s="183"/>
      <c r="AE50" s="144"/>
      <c r="AF50" s="144"/>
      <c r="AG50" s="144"/>
      <c r="AH50" s="144"/>
      <c r="AI50" s="144"/>
      <c r="AJ50" s="144"/>
      <c r="AK50" s="144"/>
      <c r="AL50" s="144"/>
      <c r="AM50" s="144"/>
      <c r="AN50" s="144"/>
      <c r="AO50" s="144"/>
      <c r="AP50" s="144"/>
      <c r="AQ50" s="144"/>
      <c r="AR50" s="144"/>
      <c r="AS50" s="144"/>
      <c r="AT50" s="144"/>
      <c r="AU50" s="144"/>
      <c r="AV50" s="144"/>
      <c r="AW50" s="144"/>
      <c r="AX50" s="144"/>
      <c r="AY50" s="144"/>
      <c r="AZ50" s="144"/>
      <c r="BA50" s="144"/>
      <c r="BB50" s="1656"/>
      <c r="BC50" s="1658"/>
      <c r="BD50" s="1658"/>
      <c r="BE50" s="1658"/>
      <c r="BF50" s="1658"/>
      <c r="BG50" s="1658"/>
      <c r="BH50" s="1658"/>
      <c r="BI50" s="1658"/>
      <c r="BJ50" s="1656"/>
      <c r="BK50" s="1658"/>
      <c r="BL50" s="1658"/>
      <c r="BM50" s="1658"/>
      <c r="BN50" s="1658"/>
      <c r="BO50" s="1658"/>
      <c r="BP50" s="1658"/>
      <c r="BQ50" s="1658"/>
      <c r="BT50" s="156"/>
      <c r="BU50" s="156"/>
      <c r="BV50" s="156"/>
      <c r="BW50" s="156"/>
      <c r="BX50" s="156"/>
      <c r="BY50" s="156"/>
      <c r="BZ50" s="156"/>
      <c r="CA50" s="156"/>
      <c r="CB50" s="156"/>
      <c r="CC50" s="156"/>
      <c r="CD50" s="156"/>
      <c r="CE50" s="156"/>
      <c r="CF50" s="156"/>
      <c r="CG50" s="156"/>
      <c r="CH50" s="156"/>
      <c r="CI50" s="156"/>
      <c r="CJ50" s="156"/>
      <c r="CK50" s="156"/>
      <c r="CL50" s="156"/>
      <c r="CM50" s="156"/>
      <c r="CN50" s="156"/>
      <c r="CO50" s="156"/>
      <c r="CP50" s="156"/>
      <c r="CQ50" s="156"/>
      <c r="CR50" s="156"/>
      <c r="CS50" s="156"/>
      <c r="CT50" s="156"/>
      <c r="CU50" s="156"/>
      <c r="CV50" s="156"/>
      <c r="CW50" s="156"/>
      <c r="CX50" s="156"/>
      <c r="CY50" s="156"/>
      <c r="CZ50" s="156"/>
      <c r="DA50" s="156"/>
      <c r="DB50" s="156"/>
      <c r="DC50" s="156"/>
      <c r="DD50" s="156"/>
      <c r="DE50" s="156"/>
      <c r="DF50" s="156"/>
      <c r="DG50" s="156"/>
      <c r="DH50" s="156"/>
      <c r="DI50" s="156"/>
      <c r="DJ50" s="156"/>
      <c r="DK50" s="156"/>
      <c r="DL50" s="156"/>
      <c r="DM50" s="156"/>
      <c r="DN50" s="156"/>
      <c r="DO50" s="156"/>
      <c r="DP50" s="156"/>
      <c r="DQ50" s="156"/>
      <c r="DR50" s="156"/>
      <c r="DS50" s="156"/>
      <c r="DT50" s="156"/>
      <c r="DU50" s="156"/>
      <c r="DV50" s="156"/>
      <c r="DW50" s="156"/>
    </row>
    <row r="51" spans="1:127" s="158" customFormat="1" ht="53.25" customHeight="1" thickBot="1">
      <c r="A51" s="144"/>
      <c r="B51" s="1663" t="s">
        <v>388</v>
      </c>
      <c r="C51" s="1664"/>
      <c r="D51" s="1664"/>
      <c r="E51" s="1664"/>
      <c r="F51" s="1664"/>
      <c r="G51" s="1665"/>
      <c r="H51" s="1665"/>
      <c r="I51" s="1665"/>
      <c r="J51" s="1665"/>
      <c r="K51" s="1665"/>
      <c r="L51" s="1665"/>
      <c r="M51" s="1665"/>
      <c r="N51" s="1665"/>
      <c r="O51" s="1666"/>
      <c r="P51" s="177"/>
      <c r="Q51" s="1663" t="s">
        <v>389</v>
      </c>
      <c r="R51" s="1664"/>
      <c r="S51" s="1664"/>
      <c r="T51" s="1664"/>
      <c r="U51" s="1664"/>
      <c r="V51" s="1665" t="s">
        <v>823</v>
      </c>
      <c r="W51" s="1665"/>
      <c r="X51" s="1665"/>
      <c r="Y51" s="1665"/>
      <c r="Z51" s="1665"/>
      <c r="AA51" s="1665"/>
      <c r="AB51" s="1665"/>
      <c r="AC51" s="1665"/>
      <c r="AD51" s="1666"/>
      <c r="AE51" s="144"/>
      <c r="AF51" s="144"/>
      <c r="AG51" s="144"/>
      <c r="AH51" s="144"/>
      <c r="AI51" s="144"/>
      <c r="AJ51" s="144"/>
      <c r="AK51" s="144"/>
      <c r="AL51" s="144"/>
      <c r="AM51" s="144"/>
      <c r="AN51" s="144"/>
      <c r="AO51" s="144"/>
      <c r="AP51" s="144"/>
      <c r="AQ51" s="144"/>
      <c r="AR51" s="144"/>
      <c r="AS51" s="144"/>
      <c r="AT51" s="144"/>
      <c r="AU51" s="144"/>
      <c r="AV51" s="144"/>
      <c r="AW51" s="144"/>
      <c r="AX51" s="144"/>
      <c r="AY51" s="144"/>
      <c r="AZ51" s="144"/>
      <c r="BA51" s="144"/>
      <c r="BB51" s="1656"/>
      <c r="BC51" s="1656"/>
      <c r="BD51" s="1656"/>
      <c r="BE51" s="1656"/>
      <c r="BF51" s="1656"/>
      <c r="BG51" s="1656"/>
      <c r="BH51" s="1656"/>
      <c r="BI51" s="1656"/>
      <c r="BJ51" s="1656"/>
      <c r="BK51" s="1656"/>
      <c r="BL51" s="1656"/>
      <c r="BM51" s="1656"/>
      <c r="BN51" s="1656"/>
      <c r="BO51" s="1656"/>
      <c r="BP51" s="1656"/>
      <c r="BQ51" s="1656"/>
    </row>
    <row r="52" spans="1:127" s="158" customFormat="1" ht="53.25" customHeight="1">
      <c r="A52" s="144"/>
      <c r="B52" s="1659"/>
      <c r="C52" s="1659"/>
      <c r="D52" s="1659"/>
      <c r="E52" s="1659"/>
      <c r="F52" s="1659"/>
      <c r="G52" s="1659"/>
      <c r="H52" s="1659"/>
      <c r="I52" s="1659"/>
      <c r="J52" s="1659"/>
      <c r="K52" s="1659"/>
      <c r="L52" s="1659"/>
      <c r="M52" s="1659"/>
      <c r="N52" s="1659"/>
      <c r="O52" s="1659"/>
      <c r="P52" s="1659"/>
      <c r="Q52" s="1659"/>
      <c r="R52" s="1659"/>
      <c r="S52" s="1659"/>
      <c r="T52" s="1659"/>
      <c r="U52" s="1659"/>
      <c r="V52" s="1659"/>
      <c r="W52" s="1659"/>
      <c r="X52" s="1659"/>
      <c r="Y52" s="1659"/>
      <c r="Z52" s="1659"/>
      <c r="AA52" s="1659"/>
      <c r="AB52" s="1659"/>
      <c r="AC52" s="1659"/>
      <c r="AD52" s="1659"/>
      <c r="AE52" s="144"/>
      <c r="AF52" s="144"/>
      <c r="AG52" s="144"/>
      <c r="AH52" s="144"/>
      <c r="AI52" s="144"/>
      <c r="AJ52" s="144"/>
      <c r="AK52" s="144"/>
      <c r="AL52" s="144"/>
      <c r="AM52" s="144"/>
      <c r="AN52" s="144"/>
      <c r="AO52" s="144"/>
      <c r="AP52" s="144"/>
      <c r="AQ52" s="144"/>
      <c r="AR52" s="144"/>
      <c r="AS52" s="144"/>
      <c r="AT52" s="144"/>
      <c r="AU52" s="144"/>
      <c r="AV52" s="144"/>
      <c r="AW52" s="144"/>
      <c r="AX52" s="144"/>
      <c r="AY52" s="144"/>
      <c r="AZ52" s="144"/>
      <c r="BA52" s="144"/>
      <c r="BB52" s="1656"/>
      <c r="BC52" s="1656"/>
      <c r="BD52" s="1656"/>
      <c r="BE52" s="1656"/>
      <c r="BF52" s="1656"/>
      <c r="BG52" s="1656"/>
      <c r="BH52" s="1656"/>
      <c r="BI52" s="1656"/>
      <c r="BJ52" s="1660"/>
      <c r="BK52" s="1660"/>
      <c r="BL52" s="1660"/>
      <c r="BM52" s="1660"/>
      <c r="BN52" s="1660"/>
      <c r="BO52" s="1660"/>
      <c r="BP52" s="1660"/>
      <c r="BQ52" s="1660"/>
    </row>
    <row r="53" spans="1:127" s="158" customFormat="1" ht="39.950000000000003" customHeight="1">
      <c r="A53" s="144"/>
      <c r="B53" s="1661" t="s">
        <v>390</v>
      </c>
      <c r="C53" s="1661"/>
      <c r="D53" s="1661"/>
      <c r="E53" s="1661"/>
      <c r="F53" s="1661"/>
      <c r="G53" s="1661"/>
      <c r="H53" s="1661"/>
      <c r="I53" s="1661"/>
      <c r="J53" s="1661"/>
      <c r="K53" s="1661"/>
      <c r="L53" s="1661"/>
      <c r="M53" s="1662"/>
      <c r="N53" s="1662"/>
      <c r="O53" s="1662"/>
      <c r="P53" s="1662"/>
      <c r="Q53" s="1662"/>
      <c r="R53" s="1662"/>
      <c r="S53" s="1662"/>
      <c r="T53" s="1662"/>
      <c r="U53" s="1662"/>
      <c r="V53" s="1662"/>
      <c r="W53" s="1662"/>
      <c r="X53" s="1662"/>
      <c r="Y53" s="1662"/>
      <c r="Z53" s="1662"/>
      <c r="AA53" s="1662"/>
      <c r="AB53" s="1662"/>
      <c r="AC53" s="1662"/>
      <c r="AD53" s="1662"/>
      <c r="AE53" s="144"/>
      <c r="AF53" s="144"/>
      <c r="AG53" s="144"/>
      <c r="AH53" s="144"/>
      <c r="AI53" s="144"/>
      <c r="AJ53" s="144"/>
      <c r="AK53" s="144"/>
      <c r="AL53" s="144"/>
      <c r="AM53" s="144"/>
      <c r="AN53" s="144"/>
      <c r="AO53" s="144"/>
      <c r="AP53" s="144"/>
      <c r="AQ53" s="144"/>
      <c r="AR53" s="144"/>
      <c r="AS53" s="144"/>
      <c r="AT53" s="144"/>
      <c r="AU53" s="144"/>
      <c r="AV53" s="144"/>
      <c r="AW53" s="144"/>
      <c r="AX53" s="144"/>
      <c r="AY53" s="144"/>
      <c r="AZ53" s="144"/>
      <c r="BA53" s="144"/>
      <c r="BB53" s="1657"/>
      <c r="BC53" s="1657"/>
      <c r="BD53" s="1657"/>
      <c r="BE53" s="1657"/>
      <c r="BF53" s="1657"/>
      <c r="BG53" s="1657"/>
      <c r="BH53" s="1657"/>
      <c r="BI53" s="1657"/>
      <c r="BJ53" s="1656"/>
      <c r="BK53" s="1656"/>
      <c r="BL53" s="1656"/>
      <c r="BM53" s="1656"/>
      <c r="BN53" s="1656"/>
      <c r="BO53" s="1656"/>
      <c r="BP53" s="1656"/>
      <c r="BQ53" s="1656"/>
    </row>
    <row r="54" spans="1:127" s="158" customFormat="1" ht="15" customHeight="1">
      <c r="A54" s="144"/>
      <c r="B54" s="184"/>
      <c r="C54" s="185"/>
      <c r="D54" s="185"/>
      <c r="E54" s="185"/>
      <c r="F54" s="185"/>
      <c r="G54" s="185"/>
      <c r="H54" s="185"/>
      <c r="I54" s="185"/>
      <c r="J54" s="185"/>
      <c r="K54" s="185"/>
      <c r="L54" s="185"/>
      <c r="M54" s="186"/>
      <c r="N54" s="186"/>
      <c r="O54" s="186"/>
      <c r="P54" s="186"/>
      <c r="Q54" s="186"/>
      <c r="R54" s="186"/>
      <c r="S54" s="186"/>
      <c r="T54" s="186"/>
      <c r="U54" s="186"/>
      <c r="V54" s="186"/>
      <c r="W54" s="186"/>
      <c r="X54" s="186"/>
      <c r="Y54" s="186"/>
      <c r="Z54" s="186"/>
      <c r="AA54" s="186"/>
      <c r="AB54" s="186"/>
      <c r="AC54" s="186"/>
      <c r="AD54" s="186"/>
      <c r="AE54" s="144"/>
      <c r="AF54" s="144"/>
      <c r="AG54" s="144"/>
      <c r="AH54" s="144"/>
      <c r="AI54" s="144"/>
      <c r="AJ54" s="144"/>
      <c r="AK54" s="144"/>
      <c r="AL54" s="144"/>
      <c r="AM54" s="144"/>
      <c r="AN54" s="144"/>
      <c r="AO54" s="144"/>
      <c r="AP54" s="144"/>
      <c r="AQ54" s="144"/>
      <c r="AR54" s="144"/>
      <c r="AS54" s="144"/>
      <c r="AT54" s="144"/>
      <c r="AU54" s="144"/>
      <c r="AV54" s="144"/>
      <c r="AW54" s="144"/>
      <c r="AX54" s="144"/>
      <c r="AY54" s="144"/>
      <c r="AZ54" s="144"/>
      <c r="BA54" s="144"/>
      <c r="BB54" s="1657"/>
      <c r="BC54" s="1657"/>
      <c r="BD54" s="1657"/>
      <c r="BE54" s="1657"/>
      <c r="BF54" s="1657"/>
      <c r="BG54" s="1657"/>
      <c r="BH54" s="1657"/>
      <c r="BI54" s="1657"/>
      <c r="BJ54" s="1656"/>
      <c r="BK54" s="1656"/>
      <c r="BL54" s="1656"/>
      <c r="BM54" s="1656"/>
      <c r="BN54" s="1656"/>
      <c r="BO54" s="1656"/>
      <c r="BP54" s="1656"/>
      <c r="BQ54" s="1656"/>
    </row>
    <row r="55" spans="1:127" ht="15" customHeight="1">
      <c r="B55" s="187"/>
      <c r="C55" s="187"/>
      <c r="D55" s="187"/>
      <c r="E55" s="187"/>
      <c r="F55" s="187"/>
      <c r="G55" s="187"/>
      <c r="H55" s="187"/>
      <c r="I55" s="187"/>
      <c r="J55" s="187"/>
      <c r="K55" s="187"/>
      <c r="L55" s="187"/>
      <c r="M55" s="187"/>
      <c r="N55" s="187"/>
      <c r="O55" s="187"/>
      <c r="P55" s="187"/>
      <c r="Q55" s="187"/>
      <c r="R55" s="187"/>
      <c r="S55" s="187"/>
      <c r="T55" s="187"/>
      <c r="U55" s="187"/>
      <c r="V55" s="187"/>
      <c r="W55" s="187"/>
      <c r="X55" s="187"/>
      <c r="Y55" s="187"/>
      <c r="Z55" s="187"/>
      <c r="AA55" s="187"/>
      <c r="AB55" s="187"/>
      <c r="AC55" s="187"/>
      <c r="AD55" s="187"/>
      <c r="AE55" s="144"/>
      <c r="AF55" s="144"/>
      <c r="AG55" s="144"/>
      <c r="AH55" s="144"/>
      <c r="AI55" s="144"/>
      <c r="AJ55" s="144"/>
      <c r="AK55" s="144"/>
      <c r="AL55" s="144"/>
      <c r="AM55" s="144"/>
      <c r="BB55" s="1657"/>
      <c r="BC55" s="1657"/>
      <c r="BD55" s="1657"/>
      <c r="BE55" s="1657"/>
      <c r="BF55" s="1657"/>
      <c r="BG55" s="1657"/>
      <c r="BH55" s="1657"/>
      <c r="BI55" s="1657"/>
      <c r="BJ55" s="1656"/>
      <c r="BK55" s="1656"/>
      <c r="BL55" s="1656"/>
      <c r="BM55" s="1656"/>
      <c r="BN55" s="1656"/>
      <c r="BO55" s="1656"/>
      <c r="BP55" s="1656"/>
      <c r="BQ55" s="1656"/>
    </row>
    <row r="56" spans="1:127" ht="27" customHeight="1">
      <c r="B56" s="188"/>
      <c r="C56" s="188"/>
      <c r="D56" s="188"/>
      <c r="E56" s="189"/>
      <c r="F56" s="189"/>
      <c r="G56" s="189"/>
      <c r="H56" s="189"/>
      <c r="I56" s="189"/>
      <c r="J56" s="189"/>
      <c r="K56" s="189"/>
      <c r="L56" s="189"/>
      <c r="M56" s="189"/>
      <c r="N56" s="189"/>
      <c r="O56" s="189"/>
      <c r="P56" s="189"/>
      <c r="Q56" s="189"/>
      <c r="R56" s="189"/>
      <c r="S56" s="189"/>
      <c r="T56" s="189"/>
      <c r="U56" s="189"/>
      <c r="V56" s="189"/>
      <c r="W56" s="189"/>
      <c r="X56" s="189"/>
      <c r="Y56" s="189"/>
      <c r="Z56" s="189"/>
      <c r="AA56" s="189"/>
      <c r="AB56" s="189"/>
      <c r="AC56" s="189"/>
      <c r="AD56" s="189"/>
      <c r="AE56" s="144"/>
      <c r="AF56" s="144"/>
      <c r="AG56" s="144"/>
      <c r="AH56" s="144"/>
      <c r="AI56" s="144"/>
      <c r="AJ56" s="144"/>
      <c r="AK56" s="144"/>
      <c r="AL56" s="144"/>
      <c r="AM56" s="144"/>
      <c r="BB56" s="1656"/>
      <c r="BC56" s="1656"/>
      <c r="BD56" s="1656"/>
      <c r="BE56" s="1656"/>
      <c r="BF56" s="1656"/>
      <c r="BG56" s="1656"/>
      <c r="BH56" s="1656"/>
      <c r="BI56" s="1656"/>
      <c r="BJ56" s="1656"/>
      <c r="BK56" s="1656"/>
      <c r="BL56" s="1656"/>
      <c r="BM56" s="1656"/>
      <c r="BN56" s="1656"/>
      <c r="BO56" s="1656"/>
      <c r="BP56" s="1656"/>
      <c r="BQ56" s="1656"/>
    </row>
    <row r="57" spans="1:127">
      <c r="AE57" s="144"/>
      <c r="AF57" s="144"/>
      <c r="AG57" s="144"/>
      <c r="AH57" s="144"/>
      <c r="AI57" s="144"/>
      <c r="AJ57" s="144"/>
      <c r="AK57" s="144"/>
      <c r="AL57" s="144"/>
      <c r="AM57" s="144"/>
      <c r="BB57" s="1656"/>
      <c r="BC57" s="1656"/>
      <c r="BD57" s="1656"/>
      <c r="BE57" s="1656"/>
      <c r="BF57" s="1656"/>
      <c r="BG57" s="1656"/>
      <c r="BH57" s="1656"/>
      <c r="BI57" s="1656"/>
      <c r="BJ57" s="1656"/>
      <c r="BK57" s="1656"/>
      <c r="BL57" s="1656"/>
      <c r="BM57" s="1656"/>
      <c r="BN57" s="1656"/>
      <c r="BO57" s="1656"/>
      <c r="BP57" s="1656"/>
      <c r="BQ57" s="1656"/>
    </row>
    <row r="58" spans="1:127">
      <c r="AE58" s="144"/>
      <c r="AF58" s="144"/>
      <c r="AG58" s="144"/>
      <c r="AH58" s="144"/>
      <c r="AI58" s="144"/>
      <c r="AJ58" s="144"/>
      <c r="AK58" s="144"/>
      <c r="AL58" s="144"/>
      <c r="AM58" s="144"/>
      <c r="BB58" s="1656"/>
      <c r="BC58" s="1656"/>
      <c r="BD58" s="1656"/>
      <c r="BE58" s="1656"/>
      <c r="BF58" s="1656"/>
      <c r="BG58" s="1656"/>
      <c r="BH58" s="1656"/>
      <c r="BI58" s="1656"/>
      <c r="BJ58" s="1656"/>
      <c r="BK58" s="1656"/>
      <c r="BL58" s="1656"/>
      <c r="BM58" s="1656"/>
      <c r="BN58" s="1656"/>
      <c r="BO58" s="1656"/>
      <c r="BP58" s="1656"/>
      <c r="BQ58" s="1656"/>
    </row>
    <row r="59" spans="1:127">
      <c r="B59" s="190"/>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c r="AA59" s="190"/>
      <c r="AB59" s="190"/>
      <c r="AC59" s="190"/>
      <c r="AD59" s="190"/>
      <c r="AE59" s="144"/>
      <c r="AF59" s="144"/>
      <c r="AG59" s="144"/>
      <c r="AH59" s="144"/>
      <c r="AI59" s="144"/>
      <c r="AJ59" s="144"/>
      <c r="AK59" s="144"/>
      <c r="AL59" s="144"/>
      <c r="AM59" s="144"/>
      <c r="BB59" s="1657"/>
      <c r="BC59" s="1657"/>
      <c r="BD59" s="1657"/>
      <c r="BE59" s="1657"/>
      <c r="BF59" s="1657"/>
      <c r="BG59" s="1657"/>
      <c r="BH59" s="1657"/>
      <c r="BI59" s="1657"/>
      <c r="BJ59" s="1656"/>
      <c r="BK59" s="1656"/>
      <c r="BL59" s="1656"/>
      <c r="BM59" s="1656"/>
      <c r="BN59" s="1656"/>
      <c r="BO59" s="1656"/>
      <c r="BP59" s="1656"/>
      <c r="BQ59" s="1656"/>
    </row>
    <row r="60" spans="1:127">
      <c r="B60" s="190"/>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c r="AA60" s="190"/>
      <c r="AB60" s="190"/>
      <c r="AC60" s="190"/>
      <c r="AD60" s="190"/>
      <c r="AE60" s="144"/>
      <c r="AF60" s="144"/>
      <c r="AG60" s="144"/>
      <c r="AH60" s="144"/>
      <c r="AI60" s="144"/>
      <c r="AJ60" s="144"/>
      <c r="AK60" s="144"/>
      <c r="AL60" s="144"/>
      <c r="AM60" s="144"/>
      <c r="BB60" s="1656"/>
      <c r="BC60" s="1656"/>
      <c r="BD60" s="1656"/>
      <c r="BE60" s="1656"/>
      <c r="BF60" s="1656"/>
      <c r="BG60" s="1656"/>
      <c r="BH60" s="1656"/>
      <c r="BI60" s="1656"/>
      <c r="BJ60" s="1656"/>
      <c r="BK60" s="1656"/>
      <c r="BL60" s="1656"/>
      <c r="BM60" s="1656"/>
      <c r="BN60" s="1656"/>
      <c r="BO60" s="1656"/>
      <c r="BP60" s="1656"/>
      <c r="BQ60" s="1656"/>
    </row>
    <row r="61" spans="1:127">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c r="AA61" s="190"/>
      <c r="AB61" s="190"/>
      <c r="AC61" s="190"/>
      <c r="AD61" s="190"/>
      <c r="AE61" s="144"/>
      <c r="AF61" s="144"/>
      <c r="AG61" s="144"/>
      <c r="AH61" s="144"/>
      <c r="AI61" s="144"/>
      <c r="AJ61" s="144"/>
      <c r="AK61" s="144"/>
      <c r="AL61" s="144"/>
      <c r="AM61" s="144"/>
      <c r="BB61" s="1657"/>
      <c r="BC61" s="1657"/>
      <c r="BD61" s="1657"/>
      <c r="BE61" s="1657"/>
      <c r="BF61" s="1657"/>
      <c r="BG61" s="1657"/>
      <c r="BH61" s="1657"/>
      <c r="BI61" s="1657"/>
      <c r="BJ61" s="1656"/>
      <c r="BK61" s="1658"/>
      <c r="BL61" s="1658"/>
      <c r="BM61" s="1658"/>
      <c r="BN61" s="1658"/>
      <c r="BO61" s="1658"/>
      <c r="BP61" s="1658"/>
      <c r="BQ61" s="1658"/>
    </row>
    <row r="62" spans="1:127">
      <c r="B62" s="190"/>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c r="AA62" s="190"/>
      <c r="AB62" s="190"/>
      <c r="AC62" s="190"/>
      <c r="AD62" s="190"/>
      <c r="AE62" s="144"/>
      <c r="AF62" s="144"/>
      <c r="AG62" s="144"/>
      <c r="AH62" s="144"/>
      <c r="AI62" s="144"/>
      <c r="AJ62" s="144"/>
      <c r="AK62" s="144"/>
      <c r="AL62" s="144"/>
      <c r="AM62" s="144"/>
      <c r="BB62" s="1656"/>
      <c r="BC62" s="1656"/>
      <c r="BD62" s="1656"/>
      <c r="BE62" s="1656"/>
      <c r="BF62" s="1656"/>
      <c r="BG62" s="1656"/>
      <c r="BH62" s="1656"/>
      <c r="BI62" s="1656"/>
      <c r="BJ62" s="1656"/>
      <c r="BK62" s="1656"/>
      <c r="BL62" s="1656"/>
      <c r="BM62" s="1656"/>
      <c r="BN62" s="1656"/>
      <c r="BO62" s="1656"/>
      <c r="BP62" s="1656"/>
      <c r="BQ62" s="1656"/>
    </row>
    <row r="63" spans="1:127">
      <c r="B63" s="190"/>
      <c r="C63" s="190"/>
      <c r="D63" s="190"/>
      <c r="E63" s="190"/>
      <c r="F63" s="190"/>
      <c r="G63" s="190"/>
      <c r="H63" s="190"/>
      <c r="I63" s="190"/>
      <c r="J63" s="190"/>
      <c r="K63" s="190"/>
      <c r="L63" s="190"/>
      <c r="M63" s="190"/>
      <c r="N63" s="190"/>
      <c r="O63" s="190"/>
      <c r="P63" s="190"/>
      <c r="Q63" s="190"/>
      <c r="R63" s="190"/>
      <c r="S63" s="190"/>
      <c r="T63" s="190"/>
      <c r="U63" s="190"/>
      <c r="V63" s="190"/>
      <c r="W63" s="190"/>
      <c r="X63" s="190"/>
      <c r="Y63" s="190"/>
      <c r="Z63" s="190"/>
      <c r="AA63" s="190"/>
      <c r="AB63" s="190"/>
      <c r="AC63" s="190"/>
      <c r="AD63" s="190"/>
      <c r="AE63" s="144"/>
      <c r="AF63" s="144"/>
      <c r="AG63" s="144"/>
      <c r="AH63" s="144"/>
      <c r="AI63" s="144"/>
      <c r="AJ63" s="144"/>
      <c r="AK63" s="144"/>
      <c r="AL63" s="144"/>
      <c r="AM63" s="144"/>
      <c r="BB63" s="1656"/>
      <c r="BC63" s="1656"/>
      <c r="BD63" s="1656"/>
      <c r="BE63" s="1656"/>
      <c r="BF63" s="1656"/>
      <c r="BG63" s="1656"/>
      <c r="BH63" s="1656"/>
      <c r="BI63" s="1656"/>
      <c r="BJ63" s="1656"/>
      <c r="BK63" s="1656"/>
      <c r="BL63" s="1656"/>
      <c r="BM63" s="1656"/>
      <c r="BN63" s="1656"/>
      <c r="BO63" s="1656"/>
      <c r="BP63" s="1656"/>
      <c r="BQ63" s="1656"/>
    </row>
    <row r="64" spans="1:127">
      <c r="B64" s="190"/>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c r="AA64" s="190"/>
      <c r="AB64" s="190"/>
      <c r="AC64" s="190"/>
      <c r="AD64" s="190"/>
      <c r="AE64" s="144"/>
      <c r="AF64" s="144"/>
      <c r="AG64" s="144"/>
      <c r="AH64" s="144"/>
      <c r="AI64" s="144"/>
      <c r="AJ64" s="144"/>
      <c r="AK64" s="144"/>
      <c r="AL64" s="144"/>
      <c r="AM64" s="144"/>
      <c r="BB64" s="1656"/>
      <c r="BC64" s="1656"/>
      <c r="BD64" s="1656"/>
      <c r="BE64" s="1656"/>
      <c r="BF64" s="1656"/>
      <c r="BG64" s="1656"/>
      <c r="BH64" s="1656"/>
      <c r="BI64" s="1656"/>
      <c r="BJ64" s="1656"/>
      <c r="BK64" s="1656"/>
      <c r="BL64" s="1656"/>
      <c r="BM64" s="1656"/>
      <c r="BN64" s="1656"/>
      <c r="BO64" s="1656"/>
      <c r="BP64" s="1656"/>
      <c r="BQ64" s="1656"/>
    </row>
    <row r="65" spans="31:69">
      <c r="AE65" s="144"/>
      <c r="AF65" s="144"/>
      <c r="AG65" s="144"/>
      <c r="AH65" s="144"/>
      <c r="AI65" s="144"/>
      <c r="AJ65" s="144"/>
      <c r="AK65" s="144"/>
      <c r="AL65" s="144"/>
      <c r="AM65" s="144"/>
      <c r="BB65" s="1656"/>
      <c r="BC65" s="1656"/>
      <c r="BD65" s="1656"/>
      <c r="BE65" s="1656"/>
      <c r="BF65" s="1656"/>
      <c r="BG65" s="1656"/>
      <c r="BH65" s="1656"/>
      <c r="BI65" s="1656"/>
      <c r="BJ65" s="1656"/>
      <c r="BK65" s="1656"/>
      <c r="BL65" s="1656"/>
      <c r="BM65" s="1656"/>
      <c r="BN65" s="1656"/>
      <c r="BO65" s="1656"/>
      <c r="BP65" s="1656"/>
      <c r="BQ65" s="1656"/>
    </row>
    <row r="66" spans="31:69">
      <c r="AE66" s="144"/>
      <c r="AF66" s="144"/>
      <c r="AG66" s="144"/>
      <c r="AH66" s="144"/>
      <c r="AI66" s="144"/>
      <c r="AJ66" s="144"/>
      <c r="AK66" s="144"/>
      <c r="AL66" s="144"/>
      <c r="AM66" s="144"/>
      <c r="BB66" s="1656"/>
      <c r="BC66" s="1656"/>
      <c r="BD66" s="1656"/>
      <c r="BE66" s="1656"/>
      <c r="BF66" s="1656"/>
      <c r="BG66" s="1656"/>
      <c r="BH66" s="1656"/>
      <c r="BI66" s="1656"/>
      <c r="BJ66" s="1656"/>
      <c r="BK66" s="1656"/>
      <c r="BL66" s="1656"/>
      <c r="BM66" s="1656"/>
      <c r="BN66" s="1656"/>
      <c r="BO66" s="1656"/>
      <c r="BP66" s="1656"/>
      <c r="BQ66" s="1656"/>
    </row>
    <row r="67" spans="31:69">
      <c r="AE67" s="144"/>
      <c r="AF67" s="144"/>
      <c r="AG67" s="144"/>
      <c r="AH67" s="144"/>
      <c r="AI67" s="144"/>
      <c r="AJ67" s="144"/>
      <c r="AK67" s="144"/>
      <c r="AL67" s="144"/>
      <c r="AM67" s="144"/>
      <c r="BB67" s="1656"/>
      <c r="BC67" s="1656"/>
      <c r="BD67" s="1656"/>
      <c r="BE67" s="1656"/>
      <c r="BF67" s="1656"/>
      <c r="BG67" s="1656"/>
      <c r="BH67" s="1656"/>
      <c r="BI67" s="1656"/>
      <c r="BJ67" s="1656"/>
      <c r="BK67" s="1656"/>
      <c r="BL67" s="1656"/>
      <c r="BM67" s="1656"/>
      <c r="BN67" s="1656"/>
      <c r="BO67" s="1656"/>
      <c r="BP67" s="1656"/>
      <c r="BQ67" s="1656"/>
    </row>
    <row r="68" spans="31:69">
      <c r="AE68" s="144"/>
      <c r="AF68" s="144"/>
      <c r="AG68" s="144"/>
      <c r="AH68" s="144"/>
      <c r="AI68" s="144"/>
      <c r="AJ68" s="144"/>
      <c r="AK68" s="144"/>
      <c r="AL68" s="144"/>
      <c r="AM68" s="144"/>
    </row>
    <row r="69" spans="31:69">
      <c r="AE69" s="144"/>
      <c r="AF69" s="144"/>
      <c r="AG69" s="144"/>
      <c r="AH69" s="144"/>
      <c r="AI69" s="144"/>
      <c r="AJ69" s="144"/>
      <c r="AK69" s="144"/>
      <c r="AL69" s="144"/>
      <c r="AM69" s="144"/>
    </row>
    <row r="70" spans="31:69">
      <c r="AE70" s="144"/>
      <c r="AF70" s="144"/>
      <c r="AG70" s="144"/>
      <c r="AH70" s="144"/>
      <c r="AI70" s="144"/>
      <c r="AJ70" s="144"/>
      <c r="AK70" s="144"/>
      <c r="AL70" s="144"/>
      <c r="AM70" s="144"/>
    </row>
    <row r="71" spans="31:69">
      <c r="AE71" s="144"/>
      <c r="AF71" s="144"/>
      <c r="AG71" s="144"/>
      <c r="AH71" s="144"/>
      <c r="AI71" s="144"/>
      <c r="AJ71" s="144"/>
      <c r="AK71" s="144"/>
      <c r="AL71" s="144"/>
      <c r="AM71" s="144"/>
    </row>
    <row r="72" spans="31:69">
      <c r="AE72" s="144"/>
      <c r="AF72" s="144"/>
      <c r="AG72" s="144"/>
      <c r="AH72" s="144"/>
      <c r="AI72" s="144"/>
      <c r="AJ72" s="144"/>
      <c r="AK72" s="144"/>
      <c r="AL72" s="144"/>
      <c r="AM72" s="144"/>
    </row>
    <row r="73" spans="31:69">
      <c r="AE73" s="144"/>
      <c r="AF73" s="144"/>
      <c r="AG73" s="144"/>
      <c r="AH73" s="144"/>
      <c r="AI73" s="144"/>
      <c r="AJ73" s="144"/>
      <c r="AK73" s="144"/>
      <c r="AL73" s="144"/>
      <c r="AM73" s="144"/>
    </row>
    <row r="74" spans="31:69">
      <c r="AE74" s="144"/>
      <c r="AF74" s="144"/>
      <c r="AG74" s="144"/>
      <c r="AH74" s="144"/>
      <c r="AI74" s="144"/>
      <c r="AJ74" s="144"/>
      <c r="AK74" s="144"/>
      <c r="AL74" s="144"/>
      <c r="AM74" s="144"/>
    </row>
    <row r="75" spans="31:69">
      <c r="AE75" s="144"/>
      <c r="AF75" s="144"/>
      <c r="AG75" s="144"/>
      <c r="AH75" s="144"/>
      <c r="AI75" s="144"/>
      <c r="AJ75" s="144"/>
      <c r="AK75" s="144"/>
      <c r="AL75" s="144"/>
      <c r="AM75" s="144"/>
    </row>
    <row r="76" spans="31:69">
      <c r="AE76" s="144"/>
      <c r="AF76" s="144"/>
      <c r="AG76" s="144"/>
      <c r="AH76" s="144"/>
      <c r="AI76" s="144"/>
      <c r="AJ76" s="144"/>
      <c r="AK76" s="144"/>
      <c r="AL76" s="144"/>
      <c r="AM76" s="144"/>
    </row>
    <row r="77" spans="31:69">
      <c r="AE77" s="144"/>
      <c r="AF77" s="144"/>
      <c r="AG77" s="144"/>
      <c r="AH77" s="144"/>
      <c r="AI77" s="144"/>
      <c r="AJ77" s="144"/>
      <c r="AK77" s="144"/>
      <c r="AL77" s="144"/>
      <c r="AM77" s="144"/>
    </row>
    <row r="78" spans="31:69">
      <c r="AE78" s="144"/>
      <c r="AF78" s="144"/>
      <c r="AG78" s="144"/>
      <c r="AH78" s="144"/>
      <c r="AI78" s="144"/>
      <c r="AJ78" s="144"/>
      <c r="AK78" s="144"/>
      <c r="AL78" s="144"/>
      <c r="AM78" s="144"/>
    </row>
    <row r="79" spans="31:69">
      <c r="AE79" s="144"/>
      <c r="AF79" s="144"/>
      <c r="AG79" s="144"/>
      <c r="AH79" s="144"/>
      <c r="AI79" s="144"/>
      <c r="AJ79" s="144"/>
      <c r="AK79" s="144"/>
      <c r="AL79" s="144"/>
      <c r="AM79" s="144"/>
    </row>
    <row r="80" spans="31:69">
      <c r="AE80" s="144"/>
      <c r="AF80" s="144"/>
      <c r="AG80" s="144"/>
      <c r="AH80" s="144"/>
      <c r="AI80" s="144"/>
      <c r="AJ80" s="144"/>
      <c r="AK80" s="144"/>
      <c r="AL80" s="144"/>
      <c r="AM80" s="144"/>
    </row>
    <row r="81" s="144" customFormat="1"/>
    <row r="82" s="144" customFormat="1"/>
    <row r="83" s="144" customFormat="1"/>
    <row r="84" s="144" customFormat="1"/>
    <row r="85" s="144" customFormat="1"/>
    <row r="86" s="144" customFormat="1"/>
    <row r="87" s="144" customFormat="1"/>
    <row r="88" s="144" customFormat="1"/>
    <row r="89" s="144" customFormat="1"/>
    <row r="90" s="144" customFormat="1"/>
    <row r="91" s="144" customFormat="1"/>
    <row r="92" s="144" customFormat="1"/>
    <row r="93" s="144" customFormat="1"/>
    <row r="94" s="144" customFormat="1"/>
    <row r="95" s="144" customFormat="1"/>
    <row r="96" s="144" customFormat="1"/>
    <row r="97" s="144" customFormat="1"/>
    <row r="98" s="144" customFormat="1"/>
    <row r="99" s="144" customFormat="1"/>
    <row r="100" s="144" customFormat="1"/>
    <row r="101" s="144" customFormat="1"/>
    <row r="102" s="144" customFormat="1"/>
    <row r="103" s="144" customFormat="1"/>
    <row r="104" s="144" customFormat="1"/>
    <row r="105" s="144" customFormat="1"/>
    <row r="106" s="144" customFormat="1"/>
    <row r="107" s="144" customFormat="1"/>
    <row r="108" s="144" customFormat="1"/>
    <row r="109" s="144" customFormat="1"/>
    <row r="110" s="144" customFormat="1"/>
    <row r="111" s="144" customFormat="1"/>
    <row r="112" s="144" customFormat="1"/>
    <row r="113" s="144" customFormat="1"/>
    <row r="114" s="144" customFormat="1"/>
    <row r="115" s="144" customFormat="1"/>
    <row r="116" s="144" customFormat="1"/>
    <row r="117" s="144" customFormat="1"/>
    <row r="118" s="144" customFormat="1"/>
    <row r="119" s="144" customFormat="1"/>
    <row r="120" s="144" customFormat="1"/>
    <row r="121" s="144" customFormat="1"/>
    <row r="122" s="144" customFormat="1"/>
    <row r="123" s="144" customFormat="1"/>
    <row r="124" s="144" customFormat="1"/>
    <row r="125" s="144" customFormat="1"/>
    <row r="126" s="144" customFormat="1"/>
    <row r="127" s="144" customFormat="1"/>
    <row r="128" s="144" customFormat="1"/>
    <row r="129" s="144" customFormat="1"/>
    <row r="130" s="144" customFormat="1"/>
    <row r="131" s="144" customFormat="1"/>
    <row r="132" s="144" customFormat="1"/>
    <row r="133" s="144" customFormat="1"/>
    <row r="134" s="144" customFormat="1"/>
    <row r="135" s="144" customFormat="1"/>
    <row r="136" s="144" customFormat="1"/>
    <row r="137" s="144" customFormat="1"/>
    <row r="138" s="144" customFormat="1"/>
    <row r="139" s="144" customFormat="1"/>
    <row r="140" s="144" customFormat="1"/>
    <row r="141" s="144" customFormat="1"/>
    <row r="142" s="144" customFormat="1"/>
    <row r="143" s="144" customFormat="1"/>
    <row r="144" s="144" customFormat="1"/>
    <row r="145" s="144" customFormat="1"/>
    <row r="146" s="144" customFormat="1"/>
    <row r="147" s="144" customFormat="1"/>
  </sheetData>
  <mergeCells count="162">
    <mergeCell ref="B2:AD4"/>
    <mergeCell ref="B5:AD5"/>
    <mergeCell ref="B6:D6"/>
    <mergeCell ref="E6:J6"/>
    <mergeCell ref="K6:N6"/>
    <mergeCell ref="O6:T6"/>
    <mergeCell ref="U6:W6"/>
    <mergeCell ref="X6:AD6"/>
    <mergeCell ref="B10:C10"/>
    <mergeCell ref="D10:F10"/>
    <mergeCell ref="G10:Y10"/>
    <mergeCell ref="Z10:AA10"/>
    <mergeCell ref="B11:C11"/>
    <mergeCell ref="D11:F11"/>
    <mergeCell ref="G11:Y11"/>
    <mergeCell ref="Z11:AA11"/>
    <mergeCell ref="B7:AD7"/>
    <mergeCell ref="B8:D8"/>
    <mergeCell ref="E8:N8"/>
    <mergeCell ref="O8:T8"/>
    <mergeCell ref="U8:AD8"/>
    <mergeCell ref="B9:AD9"/>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C22:J22"/>
    <mergeCell ref="R22:Y22"/>
    <mergeCell ref="AR22:AU22"/>
    <mergeCell ref="C23:J23"/>
    <mergeCell ref="R23:Y23"/>
    <mergeCell ref="AR23:AU23"/>
    <mergeCell ref="C20:J20"/>
    <mergeCell ref="R20:Y20"/>
    <mergeCell ref="AR20:AU20"/>
    <mergeCell ref="C21:J21"/>
    <mergeCell ref="R21:Y21"/>
    <mergeCell ref="AR21:AU21"/>
    <mergeCell ref="C26:J26"/>
    <mergeCell ref="R26:Y26"/>
    <mergeCell ref="C27:J27"/>
    <mergeCell ref="R27:Y27"/>
    <mergeCell ref="C28:J28"/>
    <mergeCell ref="R28:Y28"/>
    <mergeCell ref="C24:J24"/>
    <mergeCell ref="R24:Y24"/>
    <mergeCell ref="AR24:AU24"/>
    <mergeCell ref="C25:J25"/>
    <mergeCell ref="R25:Y25"/>
    <mergeCell ref="AR25:AU25"/>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34:J34"/>
    <mergeCell ref="R34:Y34"/>
    <mergeCell ref="C35:J35"/>
    <mergeCell ref="R35:Y35"/>
    <mergeCell ref="C36:J36"/>
    <mergeCell ref="R36:Y36"/>
    <mergeCell ref="C31:J31"/>
    <mergeCell ref="R31:Y31"/>
    <mergeCell ref="AR31:AV31"/>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M49:O49"/>
    <mergeCell ref="Q49:S49"/>
    <mergeCell ref="C43:J43"/>
    <mergeCell ref="R43:Y43"/>
    <mergeCell ref="C44:J44"/>
    <mergeCell ref="R44:Y44"/>
    <mergeCell ref="C45:J45"/>
    <mergeCell ref="R45:Y45"/>
    <mergeCell ref="BB49:BI49"/>
    <mergeCell ref="BJ49:BQ49"/>
    <mergeCell ref="BB50:BI50"/>
    <mergeCell ref="BJ50:BQ50"/>
    <mergeCell ref="B51:F51"/>
    <mergeCell ref="G51:O51"/>
    <mergeCell ref="Q51:U51"/>
    <mergeCell ref="V51:AD51"/>
    <mergeCell ref="BB51:BI51"/>
    <mergeCell ref="BJ51:BQ51"/>
    <mergeCell ref="BB54:BI54"/>
    <mergeCell ref="BJ54:BQ54"/>
    <mergeCell ref="BB55:BI55"/>
    <mergeCell ref="BJ55:BQ55"/>
    <mergeCell ref="BB56:BI56"/>
    <mergeCell ref="BJ56:BQ56"/>
    <mergeCell ref="B52:AD52"/>
    <mergeCell ref="BB52:BI52"/>
    <mergeCell ref="BJ52:BQ52"/>
    <mergeCell ref="B53:AD53"/>
    <mergeCell ref="BB53:BI53"/>
    <mergeCell ref="BJ53:BQ53"/>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103" priority="84" stopIfTrue="1">
      <formula>$AC$10&gt;=0.9</formula>
    </cfRule>
  </conditionalFormatting>
  <conditionalFormatting sqref="D11:F11">
    <cfRule type="expression" dxfId="102" priority="83">
      <formula>AND(AC10&gt;=0.8,AC10&lt;=0.89)</formula>
    </cfRule>
  </conditionalFormatting>
  <conditionalFormatting sqref="D12:F12">
    <cfRule type="expression" dxfId="101" priority="82">
      <formula>AND(AC10&gt;=0.7,AC10&lt;=0.79)</formula>
    </cfRule>
  </conditionalFormatting>
  <conditionalFormatting sqref="D13:F13">
    <cfRule type="expression" dxfId="100" priority="81">
      <formula>AND(AC10&gt;=0,AC10&lt;=0.69)</formula>
    </cfRule>
  </conditionalFormatting>
  <conditionalFormatting sqref="L47">
    <cfRule type="cellIs" dxfId="99" priority="89" stopIfTrue="1" operator="equal">
      <formula>1</formula>
    </cfRule>
    <cfRule type="cellIs" dxfId="98" priority="90" stopIfTrue="1" operator="equal">
      <formula>0</formula>
    </cfRule>
  </conditionalFormatting>
  <conditionalFormatting sqref="Z18:AD18 K18:O46 Z19 AB19:AD19 Z20:AB20 AD20 Z21:AD46">
    <cfRule type="cellIs" dxfId="97" priority="1" operator="lessThan">
      <formula>1</formula>
    </cfRule>
    <cfRule type="cellIs" dxfId="96" priority="2" operator="greaterThan">
      <formula>0</formula>
    </cfRule>
  </conditionalFormatting>
  <dataValidations count="4">
    <dataValidation type="whole" allowBlank="1" showInputMessage="1" showErrorMessage="1" error="You can only enter a value between 1 or 0" promptTitle="ENTER 1 or 0" sqref="AV33 L47" xr:uid="{306DD6F6-A414-4DC8-86CF-3F29DC97ED51}">
      <formula1>0</formula1>
      <formula2>1</formula2>
    </dataValidation>
    <dataValidation operator="equal" allowBlank="1" showInputMessage="1" showErrorMessage="1" sqref="AV20:AV25 Z10:Z14 AW25:AY25 AC10" xr:uid="{08A5F04B-8C07-40AD-B4B1-8004BF89276D}"/>
    <dataValidation type="whole" errorStyle="information" operator="greaterThan" showInputMessage="1" showErrorMessage="1" errorTitle="Error - review score" error="Only one score can be given for each subject, please revise." sqref="BK40:BK46 BO32:BO39 P18:P46" xr:uid="{C177E52A-442A-4142-A06B-5AC1A3283D21}">
      <formula1>1</formula1>
    </dataValidation>
    <dataValidation allowBlank="1" sqref="K17:AD17" xr:uid="{26726B02-E431-4271-BE4F-A648CD82FAC2}"/>
  </dataValidations>
  <pageMargins left="0.7" right="0.7" top="0.75" bottom="0.75" header="0.3" footer="0.3"/>
  <pageSetup paperSize="9" scale="76" orientation="portrait" r:id="rId1"/>
  <headerFooter>
    <oddFooter>&amp;L_x000D_&amp;1#&amp;"Calibri"&amp;10&amp;K000000 Data sensitivity - Public</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tabColor theme="9" tint="0.59999389629810485"/>
  </sheetPr>
  <dimension ref="A1:Z125"/>
  <sheetViews>
    <sheetView zoomScale="80" zoomScaleNormal="80" workbookViewId="0">
      <selection activeCell="K20" sqref="K20"/>
    </sheetView>
  </sheetViews>
  <sheetFormatPr defaultRowHeight="15"/>
  <cols>
    <col min="1" max="1" width="15.140625" customWidth="1"/>
    <col min="2" max="2" width="13.140625" bestFit="1" customWidth="1"/>
    <col min="3" max="3" width="13.85546875" bestFit="1" customWidth="1"/>
    <col min="4" max="4" width="13.7109375" bestFit="1" customWidth="1"/>
    <col min="5" max="5" width="13" customWidth="1"/>
    <col min="6" max="6" width="12.42578125" bestFit="1" customWidth="1"/>
    <col min="7" max="7" width="10.7109375" customWidth="1"/>
    <col min="8" max="8" width="9.140625" customWidth="1"/>
    <col min="9" max="9" width="9.7109375" bestFit="1" customWidth="1"/>
    <col min="10" max="10" width="11" customWidth="1"/>
    <col min="11" max="11" width="11.5703125" customWidth="1"/>
    <col min="12" max="12" width="13.7109375" bestFit="1" customWidth="1"/>
  </cols>
  <sheetData>
    <row r="1" spans="1:26">
      <c r="A1" s="1791" t="s">
        <v>102</v>
      </c>
      <c r="B1" s="1792"/>
      <c r="C1" s="1792"/>
      <c r="D1" s="1792"/>
      <c r="E1" s="1792"/>
      <c r="F1" s="1792"/>
      <c r="G1" s="1792"/>
      <c r="H1" s="1792"/>
      <c r="I1" s="1792"/>
      <c r="J1" s="1792"/>
      <c r="K1" s="1792"/>
      <c r="L1" s="1793"/>
    </row>
    <row r="2" spans="1:26" ht="15.4" customHeight="1">
      <c r="A2" s="1794" t="s">
        <v>115</v>
      </c>
      <c r="B2" s="1795"/>
      <c r="C2" s="1796"/>
      <c r="D2" s="1826" t="s">
        <v>110</v>
      </c>
      <c r="E2" s="1826" t="s">
        <v>111</v>
      </c>
      <c r="F2" s="1826" t="s">
        <v>112</v>
      </c>
      <c r="G2" s="1829" t="s">
        <v>113</v>
      </c>
      <c r="H2" s="1837" t="s">
        <v>108</v>
      </c>
      <c r="I2" s="1838"/>
      <c r="J2" s="1838"/>
      <c r="K2" s="1838"/>
      <c r="L2" s="1839"/>
    </row>
    <row r="3" spans="1:26">
      <c r="A3" s="1797"/>
      <c r="B3" s="1798"/>
      <c r="C3" s="1799"/>
      <c r="D3" s="1827"/>
      <c r="E3" s="1827"/>
      <c r="F3" s="1827"/>
      <c r="G3" s="1830"/>
      <c r="H3" s="1803" t="s">
        <v>125</v>
      </c>
      <c r="I3" s="1803" t="s">
        <v>126</v>
      </c>
      <c r="J3" s="1803" t="s">
        <v>127</v>
      </c>
      <c r="K3" s="1803" t="s">
        <v>128</v>
      </c>
      <c r="L3" s="1804" t="s">
        <v>129</v>
      </c>
    </row>
    <row r="4" spans="1:26" ht="22.15" customHeight="1">
      <c r="A4" s="1800"/>
      <c r="B4" s="1801"/>
      <c r="C4" s="1802"/>
      <c r="D4" s="1828"/>
      <c r="E4" s="1828"/>
      <c r="F4" s="1828"/>
      <c r="G4" s="1831"/>
      <c r="H4" s="1803"/>
      <c r="I4" s="1803"/>
      <c r="J4" s="1803"/>
      <c r="K4" s="1803"/>
      <c r="L4" s="1804"/>
    </row>
    <row r="5" spans="1:26">
      <c r="A5" s="1817" t="s">
        <v>391</v>
      </c>
      <c r="B5" s="1818"/>
      <c r="C5" s="1819"/>
      <c r="D5" s="717">
        <v>43</v>
      </c>
      <c r="E5" s="717">
        <v>43</v>
      </c>
      <c r="F5" s="717">
        <f>D5-E5</f>
        <v>0</v>
      </c>
      <c r="G5" s="717">
        <v>0</v>
      </c>
      <c r="H5" s="717">
        <v>0</v>
      </c>
      <c r="I5" s="718">
        <v>0</v>
      </c>
      <c r="J5" s="717">
        <v>0</v>
      </c>
      <c r="K5" s="717">
        <v>0</v>
      </c>
      <c r="L5" s="719">
        <v>0</v>
      </c>
      <c r="M5" s="655"/>
    </row>
    <row r="6" spans="1:26">
      <c r="A6" s="1820" t="s">
        <v>134</v>
      </c>
      <c r="B6" s="1821"/>
      <c r="C6" s="1822"/>
      <c r="D6" s="717">
        <v>10</v>
      </c>
      <c r="E6" s="717">
        <v>10</v>
      </c>
      <c r="F6" s="717">
        <f t="shared" ref="F6:F7" si="0">+D6-E6</f>
        <v>0</v>
      </c>
      <c r="G6" s="717">
        <v>0</v>
      </c>
      <c r="H6" s="717">
        <v>0</v>
      </c>
      <c r="I6" s="718">
        <v>0</v>
      </c>
      <c r="J6" s="717">
        <v>0</v>
      </c>
      <c r="K6" s="717">
        <v>0</v>
      </c>
      <c r="L6" s="719">
        <v>0</v>
      </c>
      <c r="M6" s="655"/>
    </row>
    <row r="7" spans="1:26">
      <c r="A7" s="1820" t="s">
        <v>392</v>
      </c>
      <c r="B7" s="1821"/>
      <c r="C7" s="1822"/>
      <c r="D7" s="717">
        <v>116</v>
      </c>
      <c r="E7" s="717">
        <v>116</v>
      </c>
      <c r="F7" s="717">
        <f t="shared" si="0"/>
        <v>0</v>
      </c>
      <c r="G7" s="717">
        <v>0</v>
      </c>
      <c r="H7" s="717">
        <v>0</v>
      </c>
      <c r="I7" s="718">
        <v>0</v>
      </c>
      <c r="J7" s="717">
        <v>0</v>
      </c>
      <c r="K7" s="717">
        <v>0</v>
      </c>
      <c r="L7" s="719">
        <v>0</v>
      </c>
      <c r="M7" s="655"/>
    </row>
    <row r="8" spans="1:26">
      <c r="A8" s="1823" t="s">
        <v>393</v>
      </c>
      <c r="B8" s="1824"/>
      <c r="C8" s="1825"/>
      <c r="D8" s="720">
        <v>1571</v>
      </c>
      <c r="E8" s="720">
        <v>1551</v>
      </c>
      <c r="F8" s="720">
        <f>D8-E8</f>
        <v>20</v>
      </c>
      <c r="G8" s="721">
        <v>0</v>
      </c>
      <c r="H8" s="721">
        <v>0</v>
      </c>
      <c r="I8" s="721">
        <v>0</v>
      </c>
      <c r="J8" s="720">
        <v>0</v>
      </c>
      <c r="K8" s="720">
        <v>0</v>
      </c>
      <c r="L8" s="722">
        <v>0</v>
      </c>
      <c r="M8" s="655"/>
    </row>
    <row r="10" spans="1:26" ht="22.15" customHeight="1">
      <c r="A10" s="1832" t="s">
        <v>101</v>
      </c>
      <c r="B10" s="1833"/>
      <c r="C10" s="1834"/>
      <c r="D10" s="1834"/>
      <c r="E10" s="1834"/>
      <c r="F10" s="1834"/>
      <c r="G10" s="1834"/>
      <c r="H10" s="1834"/>
      <c r="I10" s="1834"/>
      <c r="J10" s="1834"/>
      <c r="K10" s="1835"/>
      <c r="L10" s="1836"/>
    </row>
    <row r="11" spans="1:26" ht="22.15" customHeight="1">
      <c r="A11" s="1805" t="s">
        <v>105</v>
      </c>
      <c r="B11" s="1806"/>
      <c r="C11" s="1807"/>
      <c r="D11" s="1811" t="s">
        <v>394</v>
      </c>
      <c r="E11" s="1788" t="s">
        <v>395</v>
      </c>
      <c r="F11" s="1789"/>
      <c r="G11" s="1789"/>
      <c r="H11" s="1789"/>
      <c r="I11" s="1790"/>
      <c r="J11" s="1813" t="s">
        <v>396</v>
      </c>
      <c r="K11" s="654" t="s">
        <v>108</v>
      </c>
      <c r="L11" s="1815" t="s">
        <v>109</v>
      </c>
    </row>
    <row r="12" spans="1:26" ht="30.6" customHeight="1">
      <c r="A12" s="1808"/>
      <c r="B12" s="1809"/>
      <c r="C12" s="1810"/>
      <c r="D12" s="1812"/>
      <c r="E12" s="1091" t="s">
        <v>120</v>
      </c>
      <c r="F12" s="1091" t="s">
        <v>121</v>
      </c>
      <c r="G12" s="1091" t="s">
        <v>122</v>
      </c>
      <c r="H12" s="1091" t="s">
        <v>123</v>
      </c>
      <c r="I12" s="1091" t="s">
        <v>124</v>
      </c>
      <c r="J12" s="1814" t="s">
        <v>147</v>
      </c>
      <c r="K12" s="1092" t="s">
        <v>397</v>
      </c>
      <c r="L12" s="1816"/>
    </row>
    <row r="13" spans="1:26" ht="22.15" customHeight="1">
      <c r="A13" s="1866" t="s">
        <v>130</v>
      </c>
      <c r="B13" s="1867"/>
      <c r="C13" s="1867"/>
      <c r="D13" s="1093">
        <v>1</v>
      </c>
      <c r="E13" s="1093">
        <v>0</v>
      </c>
      <c r="F13" s="1093">
        <v>1</v>
      </c>
      <c r="G13" s="1093">
        <v>0</v>
      </c>
      <c r="H13" s="1093">
        <v>0</v>
      </c>
      <c r="I13" s="1093">
        <f>E13+F13+G13+H13+K13</f>
        <v>1</v>
      </c>
      <c r="J13" s="1094">
        <f>D13-I13</f>
        <v>0</v>
      </c>
      <c r="K13" s="1094">
        <v>0</v>
      </c>
      <c r="L13" s="1095">
        <f t="shared" ref="L13:L24" si="1">E13+F13+G13+H13+K13+J13</f>
        <v>1</v>
      </c>
      <c r="M13" s="782">
        <f>+I13/D13</f>
        <v>1</v>
      </c>
      <c r="N13" s="782">
        <f>+L13/D13</f>
        <v>1</v>
      </c>
      <c r="R13" s="655">
        <f>+D13</f>
        <v>1</v>
      </c>
      <c r="S13" s="655">
        <f t="shared" ref="S13:W13" si="2">+E13</f>
        <v>0</v>
      </c>
      <c r="T13" s="655">
        <f t="shared" si="2"/>
        <v>1</v>
      </c>
      <c r="U13" s="655">
        <f t="shared" si="2"/>
        <v>0</v>
      </c>
      <c r="V13" s="655">
        <f t="shared" si="2"/>
        <v>0</v>
      </c>
      <c r="W13" s="655">
        <f t="shared" si="2"/>
        <v>1</v>
      </c>
      <c r="X13" s="655">
        <f>+J1+3</f>
        <v>3</v>
      </c>
      <c r="Y13" s="655">
        <f>+K13</f>
        <v>0</v>
      </c>
      <c r="Z13" s="655"/>
    </row>
    <row r="14" spans="1:26" ht="22.15" customHeight="1">
      <c r="A14" s="1868" t="s">
        <v>398</v>
      </c>
      <c r="B14" s="1869"/>
      <c r="C14" s="1869"/>
      <c r="D14" s="1096">
        <f>I14</f>
        <v>260</v>
      </c>
      <c r="E14" s="1096">
        <v>50</v>
      </c>
      <c r="F14" s="1096">
        <v>210</v>
      </c>
      <c r="G14" s="1096">
        <v>0</v>
      </c>
      <c r="H14" s="1096">
        <v>0</v>
      </c>
      <c r="I14" s="1096">
        <f>E14+F14+G14+H14+K14</f>
        <v>260</v>
      </c>
      <c r="J14" s="1097">
        <f t="shared" ref="J14:J24" si="3">D14-I14</f>
        <v>0</v>
      </c>
      <c r="K14" s="1097">
        <v>0</v>
      </c>
      <c r="L14" s="1098">
        <f>E14+F14+G14+H14+K14+J14</f>
        <v>260</v>
      </c>
      <c r="M14" s="782">
        <f t="shared" ref="M14:M25" si="4">+I14/D14</f>
        <v>1</v>
      </c>
      <c r="N14" s="782">
        <f>+L14/D14</f>
        <v>1</v>
      </c>
      <c r="O14" s="655"/>
      <c r="P14" s="655"/>
      <c r="Q14" s="655"/>
      <c r="R14" s="655">
        <f>+D14+D15</f>
        <v>306</v>
      </c>
      <c r="S14" s="655">
        <f t="shared" ref="S14:T14" si="5">+E14+E15</f>
        <v>57</v>
      </c>
      <c r="T14" s="655">
        <f t="shared" si="5"/>
        <v>249</v>
      </c>
      <c r="U14" s="655">
        <f>+G14+G15</f>
        <v>0</v>
      </c>
      <c r="V14" s="655">
        <f>+H14+H15</f>
        <v>0</v>
      </c>
      <c r="W14" s="655">
        <f>+I14+I15</f>
        <v>306</v>
      </c>
      <c r="X14" s="655">
        <f>+J14+J15</f>
        <v>0</v>
      </c>
      <c r="Y14" s="655">
        <f>+K14+K15</f>
        <v>0</v>
      </c>
      <c r="Z14" s="655"/>
    </row>
    <row r="15" spans="1:26" ht="22.15" customHeight="1">
      <c r="A15" s="1868" t="s">
        <v>399</v>
      </c>
      <c r="B15" s="1869"/>
      <c r="C15" s="1869"/>
      <c r="D15" s="1096">
        <f t="shared" ref="D15:D24" si="6">I15</f>
        <v>46</v>
      </c>
      <c r="E15" s="1096">
        <v>7</v>
      </c>
      <c r="F15" s="1096">
        <v>39</v>
      </c>
      <c r="G15" s="1096">
        <v>0</v>
      </c>
      <c r="H15" s="1096">
        <v>0</v>
      </c>
      <c r="I15" s="1096">
        <f t="shared" ref="I15:I24" si="7">E15+F15+G15+H15+K15</f>
        <v>46</v>
      </c>
      <c r="J15" s="1097">
        <f t="shared" si="3"/>
        <v>0</v>
      </c>
      <c r="K15" s="1097">
        <v>0</v>
      </c>
      <c r="L15" s="1098">
        <f t="shared" si="1"/>
        <v>46</v>
      </c>
      <c r="M15" s="782"/>
      <c r="N15" s="782"/>
      <c r="R15" s="655">
        <f t="shared" ref="R15:Y16" si="8">+D16</f>
        <v>9</v>
      </c>
      <c r="S15" s="655">
        <f t="shared" si="8"/>
        <v>0</v>
      </c>
      <c r="T15" s="655">
        <f t="shared" si="8"/>
        <v>9</v>
      </c>
      <c r="U15" s="655">
        <f>+G16</f>
        <v>0</v>
      </c>
      <c r="V15" s="655">
        <f t="shared" si="8"/>
        <v>0</v>
      </c>
      <c r="W15" s="655">
        <f t="shared" si="8"/>
        <v>9</v>
      </c>
      <c r="X15" s="655">
        <f>+J16</f>
        <v>0</v>
      </c>
      <c r="Y15" s="655">
        <f>+K16</f>
        <v>0</v>
      </c>
    </row>
    <row r="16" spans="1:26" ht="22.15" customHeight="1">
      <c r="A16" s="1868" t="s">
        <v>400</v>
      </c>
      <c r="B16" s="1869"/>
      <c r="C16" s="1869"/>
      <c r="D16" s="1096">
        <f t="shared" si="6"/>
        <v>9</v>
      </c>
      <c r="E16" s="1096">
        <v>0</v>
      </c>
      <c r="F16" s="1096">
        <v>9</v>
      </c>
      <c r="G16" s="1096">
        <v>0</v>
      </c>
      <c r="H16" s="1096">
        <v>0</v>
      </c>
      <c r="I16" s="1096">
        <f t="shared" si="7"/>
        <v>9</v>
      </c>
      <c r="J16" s="1097">
        <f t="shared" si="3"/>
        <v>0</v>
      </c>
      <c r="K16" s="1097">
        <v>0</v>
      </c>
      <c r="L16" s="1098">
        <f>E16+F16+G16+H16+K16+J16</f>
        <v>9</v>
      </c>
      <c r="M16" s="782">
        <f t="shared" si="4"/>
        <v>1</v>
      </c>
      <c r="N16" s="782">
        <f>+L16/D16</f>
        <v>1</v>
      </c>
      <c r="Q16" s="655"/>
      <c r="R16" s="655">
        <f t="shared" si="8"/>
        <v>73</v>
      </c>
      <c r="S16" s="655">
        <f t="shared" si="8"/>
        <v>6</v>
      </c>
      <c r="T16" s="655">
        <f t="shared" si="8"/>
        <v>67</v>
      </c>
      <c r="U16" s="655">
        <f t="shared" si="8"/>
        <v>0</v>
      </c>
      <c r="V16" s="655">
        <f t="shared" si="8"/>
        <v>0</v>
      </c>
      <c r="W16" s="655">
        <f t="shared" si="8"/>
        <v>73</v>
      </c>
      <c r="X16" s="655">
        <f t="shared" si="8"/>
        <v>0</v>
      </c>
      <c r="Y16" s="655">
        <f t="shared" si="8"/>
        <v>0</v>
      </c>
    </row>
    <row r="17" spans="1:25" ht="22.15" customHeight="1">
      <c r="A17" s="1868" t="s">
        <v>401</v>
      </c>
      <c r="B17" s="1869"/>
      <c r="C17" s="1869"/>
      <c r="D17" s="1096">
        <f t="shared" si="6"/>
        <v>73</v>
      </c>
      <c r="E17" s="1096">
        <v>6</v>
      </c>
      <c r="F17" s="1096">
        <v>67</v>
      </c>
      <c r="G17" s="1096">
        <v>0</v>
      </c>
      <c r="H17" s="1096">
        <v>0</v>
      </c>
      <c r="I17" s="1096">
        <f t="shared" si="7"/>
        <v>73</v>
      </c>
      <c r="J17" s="1097">
        <f>D17-I17</f>
        <v>0</v>
      </c>
      <c r="K17" s="1097">
        <v>0</v>
      </c>
      <c r="L17" s="1098">
        <f t="shared" si="1"/>
        <v>73</v>
      </c>
      <c r="M17" s="782">
        <f>+I17/D17</f>
        <v>1</v>
      </c>
      <c r="N17" s="782">
        <f>+L17/D17</f>
        <v>1</v>
      </c>
      <c r="Q17" s="655"/>
      <c r="R17" s="655">
        <f t="shared" ref="R17:Y17" si="9">+D36</f>
        <v>146</v>
      </c>
      <c r="S17" s="655">
        <f t="shared" si="9"/>
        <v>109</v>
      </c>
      <c r="T17" s="655">
        <f t="shared" si="9"/>
        <v>37</v>
      </c>
      <c r="U17" s="655">
        <f t="shared" si="9"/>
        <v>0</v>
      </c>
      <c r="V17" s="655">
        <f t="shared" si="9"/>
        <v>0</v>
      </c>
      <c r="W17" s="655">
        <f t="shared" si="9"/>
        <v>146</v>
      </c>
      <c r="X17" s="655">
        <f t="shared" si="9"/>
        <v>0</v>
      </c>
      <c r="Y17" s="655">
        <f t="shared" si="9"/>
        <v>0</v>
      </c>
    </row>
    <row r="18" spans="1:25" ht="22.15" customHeight="1">
      <c r="A18" s="1785" t="s">
        <v>1142</v>
      </c>
      <c r="B18" s="1786"/>
      <c r="C18" s="1787"/>
      <c r="D18" s="1096">
        <f t="shared" si="6"/>
        <v>25</v>
      </c>
      <c r="E18" s="1096">
        <v>0</v>
      </c>
      <c r="F18" s="1096">
        <v>25</v>
      </c>
      <c r="G18" s="1096">
        <v>0</v>
      </c>
      <c r="H18" s="1096"/>
      <c r="I18" s="1096">
        <f t="shared" si="7"/>
        <v>25</v>
      </c>
      <c r="J18" s="1097">
        <f t="shared" si="3"/>
        <v>0</v>
      </c>
      <c r="K18" s="1097">
        <v>0</v>
      </c>
      <c r="L18" s="1098">
        <f t="shared" si="1"/>
        <v>25</v>
      </c>
      <c r="M18" s="782">
        <f>+I18/D18</f>
        <v>1</v>
      </c>
      <c r="N18" s="782"/>
      <c r="Q18" s="655"/>
      <c r="R18" s="655"/>
      <c r="S18" s="655"/>
      <c r="T18" s="655"/>
      <c r="U18" s="655"/>
      <c r="V18" s="655"/>
      <c r="W18" s="655"/>
      <c r="X18" s="655"/>
      <c r="Y18" s="655"/>
    </row>
    <row r="19" spans="1:25" ht="22.15" customHeight="1">
      <c r="A19" s="1785" t="s">
        <v>1143</v>
      </c>
      <c r="B19" s="1786"/>
      <c r="C19" s="1787"/>
      <c r="D19" s="1096">
        <f t="shared" si="6"/>
        <v>89</v>
      </c>
      <c r="E19" s="1096">
        <v>3</v>
      </c>
      <c r="F19" s="1096">
        <v>86</v>
      </c>
      <c r="G19" s="1096">
        <v>0</v>
      </c>
      <c r="H19" s="1096">
        <v>0</v>
      </c>
      <c r="I19" s="1096">
        <f t="shared" si="7"/>
        <v>89</v>
      </c>
      <c r="J19" s="1097">
        <f t="shared" si="3"/>
        <v>0</v>
      </c>
      <c r="K19" s="1097">
        <v>0</v>
      </c>
      <c r="L19" s="1098">
        <f t="shared" si="1"/>
        <v>89</v>
      </c>
      <c r="M19" s="782"/>
      <c r="N19" s="782"/>
      <c r="Q19" s="655"/>
      <c r="R19" s="655"/>
      <c r="S19" s="655"/>
      <c r="T19" s="655"/>
      <c r="U19" s="655"/>
      <c r="V19" s="655"/>
      <c r="W19" s="655"/>
      <c r="X19" s="655"/>
      <c r="Y19" s="655"/>
    </row>
    <row r="20" spans="1:25" ht="22.15" customHeight="1">
      <c r="A20" s="1785" t="s">
        <v>1144</v>
      </c>
      <c r="B20" s="1786"/>
      <c r="C20" s="1787"/>
      <c r="D20" s="1096">
        <f>I20</f>
        <v>29</v>
      </c>
      <c r="E20" s="1096">
        <v>1</v>
      </c>
      <c r="F20" s="1096">
        <v>28</v>
      </c>
      <c r="G20" s="1096">
        <v>0</v>
      </c>
      <c r="H20" s="1096">
        <v>0</v>
      </c>
      <c r="I20" s="1096">
        <f t="shared" si="7"/>
        <v>29</v>
      </c>
      <c r="J20" s="1097">
        <f>D20-I20</f>
        <v>0</v>
      </c>
      <c r="K20" s="1097">
        <v>0</v>
      </c>
      <c r="L20" s="1098">
        <f t="shared" si="1"/>
        <v>29</v>
      </c>
      <c r="M20" s="782"/>
      <c r="N20" s="782"/>
      <c r="Q20" s="655"/>
      <c r="R20" s="655"/>
      <c r="S20" s="655"/>
      <c r="T20" s="655"/>
      <c r="U20" s="655"/>
      <c r="V20" s="655"/>
      <c r="W20" s="655"/>
      <c r="X20" s="655"/>
      <c r="Y20" s="655"/>
    </row>
    <row r="21" spans="1:25" ht="22.15" customHeight="1">
      <c r="A21" s="1785" t="s">
        <v>1147</v>
      </c>
      <c r="B21" s="1786"/>
      <c r="C21" s="1787"/>
      <c r="D21" s="1096">
        <f>I21</f>
        <v>64</v>
      </c>
      <c r="E21" s="1096">
        <v>14</v>
      </c>
      <c r="F21" s="1096">
        <v>50</v>
      </c>
      <c r="G21" s="1096">
        <v>0</v>
      </c>
      <c r="H21" s="1096">
        <v>0</v>
      </c>
      <c r="I21" s="1096">
        <f t="shared" si="7"/>
        <v>64</v>
      </c>
      <c r="J21" s="1097">
        <f t="shared" si="3"/>
        <v>0</v>
      </c>
      <c r="K21" s="1097">
        <v>0</v>
      </c>
      <c r="L21" s="1098">
        <f t="shared" si="1"/>
        <v>64</v>
      </c>
      <c r="M21" s="782"/>
      <c r="N21" s="782"/>
      <c r="Q21" s="655"/>
      <c r="R21" s="655"/>
      <c r="S21" s="655"/>
      <c r="T21" s="655"/>
      <c r="U21" s="655"/>
      <c r="V21" s="655"/>
      <c r="W21" s="655"/>
      <c r="X21" s="655"/>
      <c r="Y21" s="655"/>
    </row>
    <row r="22" spans="1:25" ht="22.15" customHeight="1">
      <c r="A22" s="1785" t="s">
        <v>1145</v>
      </c>
      <c r="B22" s="1786"/>
      <c r="C22" s="1787"/>
      <c r="D22" s="1096">
        <f t="shared" si="6"/>
        <v>66</v>
      </c>
      <c r="E22" s="1096">
        <v>21</v>
      </c>
      <c r="F22" s="1096">
        <v>45</v>
      </c>
      <c r="G22" s="1096">
        <v>0</v>
      </c>
      <c r="H22" s="1096">
        <v>0</v>
      </c>
      <c r="I22" s="1096">
        <f t="shared" si="7"/>
        <v>66</v>
      </c>
      <c r="J22" s="1097">
        <v>0</v>
      </c>
      <c r="K22" s="1097">
        <v>0</v>
      </c>
      <c r="L22" s="1098">
        <f t="shared" si="1"/>
        <v>66</v>
      </c>
      <c r="M22" s="782"/>
      <c r="N22" s="782"/>
      <c r="Q22" s="655"/>
      <c r="R22" s="655"/>
      <c r="S22" s="655"/>
      <c r="T22" s="655"/>
      <c r="U22" s="655"/>
      <c r="V22" s="655"/>
      <c r="W22" s="655"/>
      <c r="X22" s="655"/>
      <c r="Y22" s="655"/>
    </row>
    <row r="23" spans="1:25" ht="22.15" customHeight="1">
      <c r="A23" s="1132"/>
      <c r="B23" s="1133" t="s">
        <v>1184</v>
      </c>
      <c r="C23" s="1134"/>
      <c r="D23" s="1096">
        <f t="shared" si="6"/>
        <v>9</v>
      </c>
      <c r="E23" s="1096">
        <v>1</v>
      </c>
      <c r="F23" s="1096">
        <v>8</v>
      </c>
      <c r="G23" s="1096">
        <v>0</v>
      </c>
      <c r="H23" s="1096">
        <v>0</v>
      </c>
      <c r="I23" s="1096">
        <f t="shared" si="7"/>
        <v>9</v>
      </c>
      <c r="J23" s="1097">
        <v>0</v>
      </c>
      <c r="K23" s="1097">
        <v>0</v>
      </c>
      <c r="L23" s="1098">
        <f t="shared" si="1"/>
        <v>9</v>
      </c>
      <c r="M23" s="782"/>
      <c r="N23" s="782"/>
      <c r="Q23" s="655"/>
      <c r="R23" s="655"/>
      <c r="S23" s="655"/>
      <c r="T23" s="655"/>
      <c r="U23" s="655"/>
      <c r="V23" s="655"/>
      <c r="W23" s="655"/>
      <c r="X23" s="655"/>
      <c r="Y23" s="655"/>
    </row>
    <row r="24" spans="1:25" ht="22.15" customHeight="1">
      <c r="A24" s="1785" t="s">
        <v>1146</v>
      </c>
      <c r="B24" s="1786"/>
      <c r="C24" s="1787"/>
      <c r="D24" s="1096">
        <f t="shared" si="6"/>
        <v>27</v>
      </c>
      <c r="E24" s="1099">
        <v>0</v>
      </c>
      <c r="F24" s="1099">
        <v>27</v>
      </c>
      <c r="G24" s="1099">
        <v>0</v>
      </c>
      <c r="H24" s="1099">
        <v>0</v>
      </c>
      <c r="I24" s="1099">
        <f t="shared" si="7"/>
        <v>27</v>
      </c>
      <c r="J24" s="1100">
        <f t="shared" si="3"/>
        <v>0</v>
      </c>
      <c r="K24" s="1100">
        <v>0</v>
      </c>
      <c r="L24" s="1101">
        <f t="shared" si="1"/>
        <v>27</v>
      </c>
      <c r="M24" s="782"/>
      <c r="N24" s="782"/>
      <c r="Q24" s="655"/>
      <c r="R24" s="655"/>
      <c r="S24" s="655"/>
      <c r="T24" s="655"/>
      <c r="U24" s="655"/>
      <c r="V24" s="655"/>
      <c r="W24" s="655"/>
      <c r="X24" s="655"/>
      <c r="Y24" s="655"/>
    </row>
    <row r="25" spans="1:25" ht="22.15" customHeight="1">
      <c r="A25" s="1870" t="s">
        <v>137</v>
      </c>
      <c r="B25" s="1871"/>
      <c r="C25" s="1872"/>
      <c r="D25" s="1102">
        <f>SUM(D13:D24)</f>
        <v>698</v>
      </c>
      <c r="E25" s="1102">
        <f t="shared" ref="E25" si="10">SUM(E13:E24)</f>
        <v>103</v>
      </c>
      <c r="F25" s="1102">
        <f>SUM(F13:F24)</f>
        <v>595</v>
      </c>
      <c r="G25" s="1102">
        <f>SUM(G13:G24)</f>
        <v>0</v>
      </c>
      <c r="H25" s="1102">
        <f t="shared" ref="H25:L25" si="11">SUM(H13:H24)</f>
        <v>0</v>
      </c>
      <c r="I25" s="1102">
        <f t="shared" si="11"/>
        <v>698</v>
      </c>
      <c r="J25" s="1102">
        <f t="shared" si="11"/>
        <v>0</v>
      </c>
      <c r="K25" s="1102">
        <f t="shared" si="11"/>
        <v>0</v>
      </c>
      <c r="L25" s="1102">
        <f t="shared" si="11"/>
        <v>698</v>
      </c>
      <c r="M25" s="782">
        <f t="shared" si="4"/>
        <v>1</v>
      </c>
      <c r="N25" s="782">
        <f>+L25/D25</f>
        <v>1</v>
      </c>
    </row>
    <row r="26" spans="1:25">
      <c r="I26" s="470">
        <f>+I25/D25</f>
        <v>1</v>
      </c>
    </row>
    <row r="27" spans="1:25">
      <c r="D27" s="655"/>
      <c r="E27" s="655"/>
    </row>
    <row r="28" spans="1:25" ht="15.75">
      <c r="A28" s="1832" t="s">
        <v>139</v>
      </c>
      <c r="B28" s="1833"/>
      <c r="C28" s="1834"/>
      <c r="D28" s="1834"/>
      <c r="E28" s="1834"/>
      <c r="F28" s="1834"/>
      <c r="G28" s="1834"/>
      <c r="H28" s="1834"/>
      <c r="I28" s="1834"/>
      <c r="J28" s="1834"/>
      <c r="K28" s="1835"/>
      <c r="L28" s="1836"/>
    </row>
    <row r="29" spans="1:25">
      <c r="A29" s="1805" t="s">
        <v>105</v>
      </c>
      <c r="B29" s="1806"/>
      <c r="C29" s="1807"/>
      <c r="D29" s="1811" t="s">
        <v>394</v>
      </c>
      <c r="E29" s="653" t="s">
        <v>402</v>
      </c>
      <c r="F29" s="653"/>
      <c r="G29" s="653"/>
      <c r="H29" s="653"/>
      <c r="I29" s="653"/>
      <c r="J29" s="1813" t="s">
        <v>144</v>
      </c>
      <c r="K29" s="654" t="s">
        <v>108</v>
      </c>
      <c r="L29" s="1815" t="s">
        <v>109</v>
      </c>
    </row>
    <row r="30" spans="1:25" ht="42" customHeight="1">
      <c r="A30" s="1808"/>
      <c r="B30" s="1809"/>
      <c r="C30" s="1810"/>
      <c r="D30" s="1812"/>
      <c r="E30" s="1091" t="s">
        <v>120</v>
      </c>
      <c r="F30" s="1091" t="s">
        <v>121</v>
      </c>
      <c r="G30" s="1091" t="s">
        <v>122</v>
      </c>
      <c r="H30" s="1091" t="s">
        <v>123</v>
      </c>
      <c r="I30" s="1091" t="s">
        <v>124</v>
      </c>
      <c r="J30" s="1814" t="s">
        <v>147</v>
      </c>
      <c r="K30" s="1092" t="s">
        <v>397</v>
      </c>
      <c r="L30" s="1816"/>
    </row>
    <row r="31" spans="1:25" ht="19.149999999999999" customHeight="1">
      <c r="A31" s="1864" t="s">
        <v>130</v>
      </c>
      <c r="B31" s="1865"/>
      <c r="C31" s="1865"/>
      <c r="D31" s="1103">
        <f>I31</f>
        <v>0</v>
      </c>
      <c r="E31" s="1103">
        <v>0</v>
      </c>
      <c r="F31" s="1103">
        <v>0</v>
      </c>
      <c r="G31" s="1103">
        <v>0</v>
      </c>
      <c r="H31" s="1103">
        <v>0</v>
      </c>
      <c r="I31" s="1103">
        <v>0</v>
      </c>
      <c r="J31" s="1104">
        <v>0</v>
      </c>
      <c r="K31" s="1104">
        <v>0</v>
      </c>
      <c r="L31" s="1105">
        <v>0</v>
      </c>
    </row>
    <row r="32" spans="1:25" ht="19.149999999999999" customHeight="1">
      <c r="A32" s="1848" t="s">
        <v>398</v>
      </c>
      <c r="B32" s="1849"/>
      <c r="C32" s="1849"/>
      <c r="D32" s="1106">
        <f t="shared" ref="D32:D34" si="12">I32</f>
        <v>0</v>
      </c>
      <c r="E32" s="1106">
        <v>0</v>
      </c>
      <c r="F32" s="1106">
        <v>0</v>
      </c>
      <c r="G32" s="1106">
        <v>0</v>
      </c>
      <c r="H32" s="1106">
        <v>0</v>
      </c>
      <c r="I32" s="1106">
        <v>0</v>
      </c>
      <c r="J32" s="1107">
        <v>0</v>
      </c>
      <c r="K32" s="1107">
        <v>0</v>
      </c>
      <c r="L32" s="1108">
        <v>0</v>
      </c>
      <c r="P32">
        <v>75</v>
      </c>
    </row>
    <row r="33" spans="1:16" ht="19.149999999999999" customHeight="1">
      <c r="A33" s="1848" t="s">
        <v>399</v>
      </c>
      <c r="B33" s="1849"/>
      <c r="C33" s="1849"/>
      <c r="D33" s="1106">
        <f t="shared" si="12"/>
        <v>54</v>
      </c>
      <c r="E33" s="1106">
        <v>54</v>
      </c>
      <c r="F33" s="1106">
        <v>0</v>
      </c>
      <c r="G33" s="1106">
        <v>0</v>
      </c>
      <c r="H33" s="1106"/>
      <c r="I33" s="1106">
        <f>L33</f>
        <v>54</v>
      </c>
      <c r="J33" s="1107">
        <v>0</v>
      </c>
      <c r="K33" s="1107">
        <v>0</v>
      </c>
      <c r="L33" s="1108">
        <f>E33+F33+G33+H33+K33</f>
        <v>54</v>
      </c>
      <c r="P33">
        <v>16</v>
      </c>
    </row>
    <row r="34" spans="1:16" ht="19.149999999999999" customHeight="1">
      <c r="A34" s="1848" t="s">
        <v>400</v>
      </c>
      <c r="B34" s="1849"/>
      <c r="C34" s="1849"/>
      <c r="D34" s="1106">
        <f t="shared" si="12"/>
        <v>59</v>
      </c>
      <c r="E34" s="1106">
        <v>55</v>
      </c>
      <c r="F34" s="1106">
        <v>4</v>
      </c>
      <c r="G34" s="1106">
        <v>0</v>
      </c>
      <c r="H34" s="1106">
        <v>0</v>
      </c>
      <c r="I34" s="1106">
        <f>L34</f>
        <v>59</v>
      </c>
      <c r="J34" s="1107">
        <v>0</v>
      </c>
      <c r="K34" s="1107">
        <v>0</v>
      </c>
      <c r="L34" s="1108">
        <f>E34+F34+G34+H34+K34</f>
        <v>59</v>
      </c>
      <c r="P34">
        <f>P32-P33</f>
        <v>59</v>
      </c>
    </row>
    <row r="35" spans="1:16" ht="19.149999999999999" customHeight="1">
      <c r="A35" s="1850" t="s">
        <v>401</v>
      </c>
      <c r="B35" s="1851"/>
      <c r="C35" s="1851"/>
      <c r="D35" s="1109">
        <v>33</v>
      </c>
      <c r="E35" s="1109">
        <v>0</v>
      </c>
      <c r="F35" s="1109">
        <v>33</v>
      </c>
      <c r="G35" s="1109">
        <v>0</v>
      </c>
      <c r="H35" s="1109">
        <v>0</v>
      </c>
      <c r="I35" s="1109">
        <f>L35</f>
        <v>33</v>
      </c>
      <c r="J35" s="1110">
        <v>0</v>
      </c>
      <c r="K35" s="1110">
        <v>0</v>
      </c>
      <c r="L35" s="1111">
        <f>E35+F35+G35+H35+J35+K35</f>
        <v>33</v>
      </c>
    </row>
    <row r="36" spans="1:16" ht="19.149999999999999" customHeight="1">
      <c r="A36" s="1852" t="s">
        <v>137</v>
      </c>
      <c r="B36" s="1853"/>
      <c r="C36" s="1854"/>
      <c r="D36" s="1112">
        <f>SUM(D31:D35)</f>
        <v>146</v>
      </c>
      <c r="E36" s="1112">
        <f t="shared" ref="E36:K36" si="13">SUM(E31:E35)</f>
        <v>109</v>
      </c>
      <c r="F36" s="1112">
        <f t="shared" si="13"/>
        <v>37</v>
      </c>
      <c r="G36" s="1112">
        <f t="shared" si="13"/>
        <v>0</v>
      </c>
      <c r="H36" s="1112">
        <f t="shared" si="13"/>
        <v>0</v>
      </c>
      <c r="I36" s="1112">
        <f t="shared" si="13"/>
        <v>146</v>
      </c>
      <c r="J36" s="1112">
        <f t="shared" si="13"/>
        <v>0</v>
      </c>
      <c r="K36" s="1112">
        <f t="shared" si="13"/>
        <v>0</v>
      </c>
      <c r="L36" s="1113">
        <f>SUM(L31:L35)</f>
        <v>146</v>
      </c>
      <c r="N36" s="782">
        <f>+L36/D36</f>
        <v>1</v>
      </c>
    </row>
    <row r="38" spans="1:16">
      <c r="A38" s="1791" t="s">
        <v>163</v>
      </c>
      <c r="B38" s="1792"/>
      <c r="C38" s="1792"/>
      <c r="D38" s="1792"/>
      <c r="E38" s="1792"/>
      <c r="F38" s="1792"/>
      <c r="G38" s="1792"/>
      <c r="H38" s="1792"/>
      <c r="I38" s="1792"/>
      <c r="J38" s="1792"/>
      <c r="K38" s="1792"/>
      <c r="L38" s="1793"/>
    </row>
    <row r="39" spans="1:16" ht="14.65" customHeight="1">
      <c r="A39" s="1805" t="s">
        <v>105</v>
      </c>
      <c r="B39" s="1806"/>
      <c r="C39" s="1807"/>
      <c r="D39" s="1840" t="s">
        <v>403</v>
      </c>
      <c r="E39" s="1840" t="s">
        <v>168</v>
      </c>
      <c r="F39" s="1840" t="s">
        <v>169</v>
      </c>
      <c r="G39" s="1840" t="s">
        <v>170</v>
      </c>
      <c r="H39" s="1840" t="s">
        <v>404</v>
      </c>
      <c r="I39" s="1840" t="s">
        <v>172</v>
      </c>
      <c r="J39" s="1814" t="s">
        <v>173</v>
      </c>
      <c r="K39" s="1841"/>
      <c r="L39" s="1816"/>
    </row>
    <row r="40" spans="1:16" ht="42" customHeight="1">
      <c r="A40" s="1805"/>
      <c r="B40" s="1806"/>
      <c r="C40" s="1807"/>
      <c r="D40" s="1840"/>
      <c r="E40" s="1840" t="s">
        <v>120</v>
      </c>
      <c r="F40" s="1840" t="s">
        <v>121</v>
      </c>
      <c r="G40" s="1840" t="s">
        <v>122</v>
      </c>
      <c r="H40" s="1840" t="s">
        <v>123</v>
      </c>
      <c r="I40" s="1840" t="s">
        <v>124</v>
      </c>
      <c r="J40" s="1842"/>
      <c r="K40" s="1843"/>
      <c r="L40" s="1844"/>
    </row>
    <row r="41" spans="1:16" ht="14.65" customHeight="1">
      <c r="A41" s="1845" t="s">
        <v>130</v>
      </c>
      <c r="B41" s="1846"/>
      <c r="C41" s="1847"/>
      <c r="D41" s="723">
        <v>0</v>
      </c>
      <c r="E41" s="723">
        <v>0</v>
      </c>
      <c r="F41" s="723"/>
      <c r="G41" s="724">
        <v>0</v>
      </c>
      <c r="H41" s="724">
        <v>0</v>
      </c>
      <c r="I41" s="723">
        <v>0</v>
      </c>
      <c r="J41" s="1855">
        <v>46081</v>
      </c>
      <c r="K41" s="1856"/>
      <c r="L41" s="1857"/>
    </row>
    <row r="42" spans="1:16" ht="24" customHeight="1">
      <c r="A42" s="1845" t="s">
        <v>398</v>
      </c>
      <c r="B42" s="1846"/>
      <c r="C42" s="1847"/>
      <c r="D42" s="723">
        <v>0</v>
      </c>
      <c r="E42" s="723">
        <v>0</v>
      </c>
      <c r="F42" s="724"/>
      <c r="G42" s="724">
        <v>0</v>
      </c>
      <c r="H42" s="724">
        <v>0</v>
      </c>
      <c r="I42" s="724">
        <v>0</v>
      </c>
      <c r="J42" s="1855">
        <v>46081</v>
      </c>
      <c r="K42" s="1856"/>
      <c r="L42" s="1857"/>
    </row>
    <row r="43" spans="1:16">
      <c r="A43" s="1845" t="s">
        <v>399</v>
      </c>
      <c r="B43" s="1846"/>
      <c r="C43" s="1847"/>
      <c r="D43" s="724">
        <v>0</v>
      </c>
      <c r="E43" s="723">
        <v>0</v>
      </c>
      <c r="F43" s="724">
        <v>0</v>
      </c>
      <c r="G43" s="724">
        <v>0</v>
      </c>
      <c r="H43" s="724">
        <v>0</v>
      </c>
      <c r="I43" s="724">
        <v>0</v>
      </c>
      <c r="J43" s="1855">
        <v>46081</v>
      </c>
      <c r="K43" s="1856"/>
      <c r="L43" s="1857"/>
    </row>
    <row r="44" spans="1:16">
      <c r="A44" s="1845" t="s">
        <v>400</v>
      </c>
      <c r="B44" s="1846"/>
      <c r="C44" s="1847"/>
      <c r="D44" s="724">
        <v>18</v>
      </c>
      <c r="E44" s="723">
        <v>18</v>
      </c>
      <c r="F44" s="724">
        <v>18</v>
      </c>
      <c r="G44" s="724">
        <v>0</v>
      </c>
      <c r="H44" s="724">
        <v>15</v>
      </c>
      <c r="I44" s="724">
        <f>D44-H44</f>
        <v>3</v>
      </c>
      <c r="J44" s="1855">
        <v>46280</v>
      </c>
      <c r="K44" s="1856"/>
      <c r="L44" s="1857"/>
    </row>
    <row r="45" spans="1:16">
      <c r="A45" s="1845" t="s">
        <v>401</v>
      </c>
      <c r="B45" s="1846"/>
      <c r="C45" s="1847"/>
      <c r="D45" s="724">
        <v>16</v>
      </c>
      <c r="E45" s="723">
        <v>16</v>
      </c>
      <c r="F45" s="724">
        <v>16</v>
      </c>
      <c r="G45" s="724">
        <v>0</v>
      </c>
      <c r="H45" s="724">
        <v>12</v>
      </c>
      <c r="I45" s="724">
        <f>D45-H45</f>
        <v>4</v>
      </c>
      <c r="J45" s="1855">
        <v>46280</v>
      </c>
      <c r="K45" s="1856"/>
      <c r="L45" s="1857"/>
      <c r="N45" s="655"/>
    </row>
    <row r="46" spans="1:16">
      <c r="A46" s="1858" t="s">
        <v>137</v>
      </c>
      <c r="B46" s="1859"/>
      <c r="C46" s="1860"/>
      <c r="D46" s="652">
        <f t="shared" ref="D46:I46" si="14">SUM(D41:D45)</f>
        <v>34</v>
      </c>
      <c r="E46" s="652">
        <f>SUM(E41:E45)</f>
        <v>34</v>
      </c>
      <c r="F46" s="652">
        <f t="shared" si="14"/>
        <v>34</v>
      </c>
      <c r="G46" s="652">
        <f t="shared" si="14"/>
        <v>0</v>
      </c>
      <c r="H46" s="652">
        <f t="shared" si="14"/>
        <v>27</v>
      </c>
      <c r="I46" s="652">
        <f t="shared" si="14"/>
        <v>7</v>
      </c>
      <c r="J46" s="1861">
        <f>MAX(J41:J45)</f>
        <v>46280</v>
      </c>
      <c r="K46" s="1862"/>
      <c r="L46" s="1863"/>
    </row>
    <row r="48" spans="1:16" ht="49.9" customHeight="1">
      <c r="A48" s="1837" t="s">
        <v>405</v>
      </c>
      <c r="B48" s="1838"/>
      <c r="C48" s="1838"/>
      <c r="D48" s="1838"/>
      <c r="E48" s="1838"/>
      <c r="F48" s="1838"/>
      <c r="G48" s="1838"/>
      <c r="I48" s="46" t="s">
        <v>406</v>
      </c>
      <c r="J48" s="806">
        <f>AVERAGE(E50:E124)</f>
        <v>0.86918160919540233</v>
      </c>
      <c r="L48" s="658" t="s">
        <v>407</v>
      </c>
      <c r="M48" s="657">
        <f>AVERAGE(G50:G124)</f>
        <v>2</v>
      </c>
    </row>
    <row r="49" spans="1:13" s="45" customFormat="1" ht="42" customHeight="1">
      <c r="A49" s="42" t="s">
        <v>408</v>
      </c>
      <c r="B49" s="42" t="s">
        <v>409</v>
      </c>
      <c r="C49" s="42" t="s">
        <v>410</v>
      </c>
      <c r="D49" s="42" t="s">
        <v>411</v>
      </c>
      <c r="E49" s="42" t="s">
        <v>39</v>
      </c>
      <c r="F49" s="42" t="s">
        <v>412</v>
      </c>
      <c r="G49" s="42" t="s">
        <v>413</v>
      </c>
      <c r="H49"/>
      <c r="I49" s="46" t="s">
        <v>414</v>
      </c>
      <c r="J49" s="807">
        <f>Quality!AC10</f>
        <v>0.85303793103448289</v>
      </c>
      <c r="K49"/>
      <c r="L49" s="658" t="s">
        <v>415</v>
      </c>
      <c r="M49" s="657">
        <f>AVERAGE(D50:D124)</f>
        <v>1.9523809523809523</v>
      </c>
    </row>
    <row r="50" spans="1:13">
      <c r="A50" s="810" t="s">
        <v>416</v>
      </c>
      <c r="B50" s="811"/>
      <c r="C50" s="787"/>
      <c r="D50" s="788"/>
      <c r="E50" s="789"/>
      <c r="F50" s="787"/>
      <c r="G50" s="790"/>
    </row>
    <row r="51" spans="1:13">
      <c r="A51" s="791" t="s">
        <v>417</v>
      </c>
      <c r="B51" s="786"/>
      <c r="C51" s="792"/>
      <c r="D51" s="793"/>
      <c r="E51" s="794"/>
      <c r="F51" s="795"/>
      <c r="G51" s="796"/>
    </row>
    <row r="52" spans="1:13">
      <c r="A52" s="791" t="s">
        <v>418</v>
      </c>
      <c r="B52" s="786"/>
      <c r="C52" s="792"/>
      <c r="D52" s="795"/>
      <c r="E52" s="797"/>
      <c r="F52" s="795"/>
      <c r="G52" s="796"/>
    </row>
    <row r="53" spans="1:13" ht="17.45" customHeight="1">
      <c r="A53" s="791" t="s">
        <v>419</v>
      </c>
      <c r="B53" s="786"/>
      <c r="C53" s="792"/>
      <c r="D53" s="795"/>
      <c r="E53" s="797"/>
      <c r="F53" s="798"/>
      <c r="G53" s="796"/>
    </row>
    <row r="54" spans="1:13">
      <c r="A54" s="660" t="s">
        <v>420</v>
      </c>
      <c r="B54" s="670">
        <v>46014</v>
      </c>
      <c r="C54" s="670">
        <f t="shared" ref="C54" si="15">+B54-3</f>
        <v>46011</v>
      </c>
      <c r="D54" s="665">
        <v>1</v>
      </c>
      <c r="E54" s="784">
        <v>0.87499999999999978</v>
      </c>
      <c r="F54" s="670">
        <f t="shared" ref="F54" si="16">+C54+2</f>
        <v>46013</v>
      </c>
      <c r="G54" s="666">
        <f>F54-C54</f>
        <v>2</v>
      </c>
    </row>
    <row r="55" spans="1:13">
      <c r="A55" s="660" t="s">
        <v>421</v>
      </c>
      <c r="B55" s="670">
        <v>46021</v>
      </c>
      <c r="C55" s="670">
        <f t="shared" ref="C55" si="17">+B55-3</f>
        <v>46018</v>
      </c>
      <c r="D55" s="665">
        <v>1</v>
      </c>
      <c r="E55" s="784">
        <v>0.87689655172413783</v>
      </c>
      <c r="F55" s="670">
        <f t="shared" ref="F55" si="18">+C55+2</f>
        <v>46020</v>
      </c>
      <c r="G55" s="666">
        <f>F55-C55</f>
        <v>2</v>
      </c>
    </row>
    <row r="56" spans="1:13">
      <c r="A56" s="660" t="s">
        <v>422</v>
      </c>
      <c r="B56" s="670">
        <v>46028</v>
      </c>
      <c r="C56" s="670">
        <f t="shared" ref="C56" si="19">+B56-3</f>
        <v>46025</v>
      </c>
      <c r="D56" s="665">
        <v>2</v>
      </c>
      <c r="E56" s="784">
        <v>0.87672413793103443</v>
      </c>
      <c r="F56" s="670">
        <f t="shared" ref="F56" si="20">+C56+2</f>
        <v>46027</v>
      </c>
      <c r="G56" s="666">
        <f>F56-C56</f>
        <v>2</v>
      </c>
    </row>
    <row r="57" spans="1:13">
      <c r="A57" s="660" t="s">
        <v>423</v>
      </c>
      <c r="B57" s="670">
        <v>46035</v>
      </c>
      <c r="C57" s="670">
        <f t="shared" ref="C57" si="21">+B57-3</f>
        <v>46032</v>
      </c>
      <c r="D57" s="665">
        <v>2</v>
      </c>
      <c r="E57" s="784">
        <v>0.8891379310344828</v>
      </c>
      <c r="F57" s="670">
        <f t="shared" ref="F57" si="22">+C57+2</f>
        <v>46034</v>
      </c>
      <c r="G57" s="666">
        <f>F57-C57</f>
        <v>2</v>
      </c>
    </row>
    <row r="58" spans="1:13">
      <c r="A58" s="660" t="s">
        <v>424</v>
      </c>
      <c r="B58" s="670">
        <v>46042</v>
      </c>
      <c r="C58" s="670">
        <f t="shared" ref="C58:C59" si="23">+B58-3</f>
        <v>46039</v>
      </c>
      <c r="D58" s="665">
        <v>2</v>
      </c>
      <c r="E58" s="784">
        <v>0.8891379310344828</v>
      </c>
      <c r="F58" s="670">
        <f t="shared" ref="F58:F59" si="24">+C58+2</f>
        <v>46041</v>
      </c>
      <c r="G58" s="666">
        <f>F58-C58</f>
        <v>2</v>
      </c>
    </row>
    <row r="59" spans="1:13">
      <c r="A59" s="660" t="s">
        <v>425</v>
      </c>
      <c r="B59" s="670">
        <v>46049</v>
      </c>
      <c r="C59" s="670">
        <f t="shared" si="23"/>
        <v>46046</v>
      </c>
      <c r="D59" s="665">
        <v>2</v>
      </c>
      <c r="E59" s="1089">
        <v>0.8891379310344828</v>
      </c>
      <c r="F59" s="670">
        <f t="shared" si="24"/>
        <v>46048</v>
      </c>
      <c r="G59" s="666">
        <v>2</v>
      </c>
    </row>
    <row r="60" spans="1:13">
      <c r="A60" s="660" t="s">
        <v>426</v>
      </c>
      <c r="B60" s="670">
        <v>46055</v>
      </c>
      <c r="C60" s="670">
        <f t="shared" ref="C60" si="25">+B60-3</f>
        <v>46052</v>
      </c>
      <c r="D60" s="665">
        <v>2</v>
      </c>
      <c r="E60" s="1089">
        <v>0.8891379310344828</v>
      </c>
      <c r="F60" s="670">
        <f t="shared" ref="F60" si="26">+C60+2</f>
        <v>46054</v>
      </c>
      <c r="G60" s="666">
        <v>2</v>
      </c>
    </row>
    <row r="61" spans="1:13">
      <c r="A61" s="660" t="s">
        <v>427</v>
      </c>
      <c r="B61" s="670">
        <v>46063</v>
      </c>
      <c r="C61" s="670">
        <f t="shared" ref="C61" si="27">+B61-3</f>
        <v>46060</v>
      </c>
      <c r="D61" s="665">
        <v>2</v>
      </c>
      <c r="E61" s="1089">
        <v>0.8891379310344828</v>
      </c>
      <c r="F61" s="670">
        <f t="shared" ref="F61" si="28">+C61+2</f>
        <v>46062</v>
      </c>
      <c r="G61" s="666">
        <v>2</v>
      </c>
    </row>
    <row r="62" spans="1:13">
      <c r="A62" s="660" t="s">
        <v>428</v>
      </c>
      <c r="B62" s="670">
        <v>46070</v>
      </c>
      <c r="C62" s="670">
        <f t="shared" ref="C62" si="29">+B62-3</f>
        <v>46067</v>
      </c>
      <c r="D62" s="665">
        <v>2</v>
      </c>
      <c r="E62" s="1089">
        <v>0.8891379310344828</v>
      </c>
      <c r="F62" s="670">
        <f t="shared" ref="F62" si="30">+C62+2</f>
        <v>46069</v>
      </c>
      <c r="G62" s="666">
        <v>2</v>
      </c>
    </row>
    <row r="63" spans="1:13">
      <c r="A63" s="660" t="s">
        <v>429</v>
      </c>
      <c r="B63" s="670">
        <v>46077</v>
      </c>
      <c r="C63" s="670">
        <f t="shared" ref="C63" si="31">+B63-3</f>
        <v>46074</v>
      </c>
      <c r="D63" s="665">
        <v>2</v>
      </c>
      <c r="E63" s="1089">
        <v>0.8891379310344828</v>
      </c>
      <c r="F63" s="670">
        <f t="shared" ref="F63" si="32">+C63+2</f>
        <v>46076</v>
      </c>
      <c r="G63" s="666">
        <v>2</v>
      </c>
    </row>
    <row r="64" spans="1:13">
      <c r="A64" s="660" t="s">
        <v>430</v>
      </c>
      <c r="B64" s="670">
        <v>46084</v>
      </c>
      <c r="C64" s="670">
        <f t="shared" ref="C64" si="33">+B64-3</f>
        <v>46081</v>
      </c>
      <c r="D64" s="665">
        <v>2</v>
      </c>
      <c r="E64" s="1089">
        <v>0.8891379310344828</v>
      </c>
      <c r="F64" s="670">
        <f t="shared" ref="F64" si="34">+C64+2</f>
        <v>46083</v>
      </c>
      <c r="G64" s="666">
        <v>2</v>
      </c>
    </row>
    <row r="65" spans="1:7">
      <c r="A65" s="660" t="s">
        <v>431</v>
      </c>
      <c r="B65" s="670">
        <v>46091</v>
      </c>
      <c r="C65" s="670">
        <f t="shared" ref="C65" si="35">+B65-3</f>
        <v>46088</v>
      </c>
      <c r="D65" s="665">
        <v>2</v>
      </c>
      <c r="E65" s="1089">
        <v>0.8891379310344828</v>
      </c>
      <c r="F65" s="670">
        <f t="shared" ref="F65" si="36">+C65+2</f>
        <v>46090</v>
      </c>
      <c r="G65" s="666">
        <v>2</v>
      </c>
    </row>
    <row r="66" spans="1:7">
      <c r="A66" s="660" t="s">
        <v>432</v>
      </c>
      <c r="B66" s="670">
        <v>46098</v>
      </c>
      <c r="C66" s="670">
        <f t="shared" ref="C66" si="37">+B66-3</f>
        <v>46095</v>
      </c>
      <c r="D66" s="665">
        <v>2</v>
      </c>
      <c r="E66" s="1089">
        <v>0.8891379310344828</v>
      </c>
      <c r="F66" s="670">
        <f t="shared" ref="F66" si="38">+C66+2</f>
        <v>46097</v>
      </c>
      <c r="G66" s="666">
        <v>2</v>
      </c>
    </row>
    <row r="67" spans="1:7">
      <c r="A67" s="660" t="s">
        <v>433</v>
      </c>
      <c r="B67" s="670">
        <v>46105</v>
      </c>
      <c r="C67" s="670">
        <f t="shared" ref="C67" si="39">+B67-3</f>
        <v>46102</v>
      </c>
      <c r="D67" s="665">
        <v>2</v>
      </c>
      <c r="E67" s="1089">
        <v>0.8891379310344828</v>
      </c>
      <c r="F67" s="670">
        <f t="shared" ref="F67" si="40">+C67+2</f>
        <v>46104</v>
      </c>
      <c r="G67" s="666">
        <v>2</v>
      </c>
    </row>
    <row r="68" spans="1:7">
      <c r="A68" s="660" t="s">
        <v>434</v>
      </c>
      <c r="B68" s="670">
        <v>46112</v>
      </c>
      <c r="C68" s="670">
        <f t="shared" ref="C68" si="41">+B68-3</f>
        <v>46109</v>
      </c>
      <c r="D68" s="665">
        <v>2</v>
      </c>
      <c r="E68" s="1159">
        <v>0.8891379310344828</v>
      </c>
      <c r="F68" s="670">
        <f t="shared" ref="F68" si="42">+C68+2</f>
        <v>46111</v>
      </c>
      <c r="G68" s="666">
        <v>2</v>
      </c>
    </row>
    <row r="69" spans="1:7">
      <c r="A69" s="660" t="s">
        <v>435</v>
      </c>
      <c r="B69" s="670">
        <v>46119</v>
      </c>
      <c r="C69" s="670">
        <f t="shared" ref="C69" si="43">+B69-3</f>
        <v>46116</v>
      </c>
      <c r="D69" s="665">
        <v>2</v>
      </c>
      <c r="E69" s="1089">
        <v>0.8891379310344828</v>
      </c>
      <c r="F69" s="670">
        <f t="shared" ref="F69" si="44">+C69+2</f>
        <v>46118</v>
      </c>
      <c r="G69" s="666">
        <v>2</v>
      </c>
    </row>
    <row r="70" spans="1:7">
      <c r="A70" s="660" t="s">
        <v>436</v>
      </c>
      <c r="B70" s="670">
        <v>46126</v>
      </c>
      <c r="C70" s="670">
        <f t="shared" ref="C70" si="45">+B70-3</f>
        <v>46123</v>
      </c>
      <c r="D70" s="665">
        <v>2</v>
      </c>
      <c r="E70" s="1089">
        <v>0.8891379310344828</v>
      </c>
      <c r="F70" s="670">
        <f t="shared" ref="F70" si="46">+C70+2</f>
        <v>46125</v>
      </c>
      <c r="G70" s="666">
        <v>2</v>
      </c>
    </row>
    <row r="71" spans="1:7">
      <c r="A71" s="660" t="s">
        <v>437</v>
      </c>
      <c r="B71" s="670">
        <v>46133</v>
      </c>
      <c r="C71" s="670">
        <f t="shared" ref="C71" si="47">+B71-3</f>
        <v>46130</v>
      </c>
      <c r="D71" s="665">
        <v>2</v>
      </c>
      <c r="E71" s="1089">
        <v>0.8891379310344828</v>
      </c>
      <c r="F71" s="670">
        <f t="shared" ref="F71" si="48">+C71+2</f>
        <v>46132</v>
      </c>
      <c r="G71" s="666">
        <v>2</v>
      </c>
    </row>
    <row r="72" spans="1:7">
      <c r="A72" s="660" t="s">
        <v>438</v>
      </c>
      <c r="B72" s="670">
        <v>46140</v>
      </c>
      <c r="C72" s="670">
        <f t="shared" ref="C72" si="49">+B72-3</f>
        <v>46137</v>
      </c>
      <c r="D72" s="665">
        <v>2</v>
      </c>
      <c r="E72" s="784">
        <f>+Quality!AC10</f>
        <v>0.85303793103448289</v>
      </c>
      <c r="F72" s="670">
        <f t="shared" ref="F72" si="50">+C72+2</f>
        <v>46139</v>
      </c>
      <c r="G72" s="666">
        <v>2</v>
      </c>
    </row>
    <row r="73" spans="1:7">
      <c r="A73" s="660" t="s">
        <v>439</v>
      </c>
      <c r="B73" s="670">
        <v>46147</v>
      </c>
      <c r="C73" s="670">
        <f t="shared" ref="C73" si="51">+B73-3</f>
        <v>46144</v>
      </c>
      <c r="D73" s="665">
        <v>2</v>
      </c>
      <c r="E73" s="784">
        <v>0.8891</v>
      </c>
      <c r="F73" s="670">
        <f t="shared" ref="F73" si="52">+C73+2</f>
        <v>46146</v>
      </c>
      <c r="G73" s="666">
        <v>2</v>
      </c>
    </row>
    <row r="74" spans="1:7">
      <c r="A74" s="660" t="s">
        <v>440</v>
      </c>
      <c r="B74" s="670">
        <v>46154</v>
      </c>
      <c r="C74" s="670">
        <f t="shared" ref="C74" si="53">+B74-3</f>
        <v>46151</v>
      </c>
      <c r="D74" s="665">
        <v>2</v>
      </c>
      <c r="E74" s="784">
        <v>0.8891</v>
      </c>
      <c r="F74" s="670">
        <f t="shared" ref="F74" si="54">+C74+2</f>
        <v>46153</v>
      </c>
      <c r="G74" s="666">
        <v>2</v>
      </c>
    </row>
    <row r="75" spans="1:7">
      <c r="A75" s="660" t="s">
        <v>441</v>
      </c>
      <c r="B75" s="670">
        <v>46161</v>
      </c>
      <c r="C75" s="670">
        <f t="shared" ref="C75" si="55">+B75-3</f>
        <v>46158</v>
      </c>
      <c r="D75" s="665">
        <v>2</v>
      </c>
      <c r="E75" s="784">
        <v>0.8891</v>
      </c>
      <c r="F75" s="670">
        <f t="shared" ref="F75" si="56">+C75+2</f>
        <v>46160</v>
      </c>
      <c r="G75" s="666">
        <v>2</v>
      </c>
    </row>
    <row r="76" spans="1:7">
      <c r="A76" s="660" t="s">
        <v>442</v>
      </c>
      <c r="B76" s="670">
        <v>46168</v>
      </c>
      <c r="C76" s="670">
        <f t="shared" ref="C76" si="57">+B76-3</f>
        <v>46165</v>
      </c>
      <c r="D76" s="665">
        <v>2</v>
      </c>
      <c r="E76" s="784">
        <v>0.8891</v>
      </c>
      <c r="F76" s="670">
        <f t="shared" ref="F76" si="58">+C76+2</f>
        <v>46167</v>
      </c>
      <c r="G76" s="666">
        <v>2</v>
      </c>
    </row>
    <row r="77" spans="1:7">
      <c r="A77" s="660" t="s">
        <v>443</v>
      </c>
      <c r="B77" s="670">
        <v>46175</v>
      </c>
      <c r="C77" s="670">
        <f t="shared" ref="C77" si="59">+B77-3</f>
        <v>46172</v>
      </c>
      <c r="D77" s="665">
        <v>2</v>
      </c>
      <c r="E77" s="784">
        <v>0.8891</v>
      </c>
      <c r="F77" s="670">
        <f t="shared" ref="F77" si="60">+C77+2</f>
        <v>46174</v>
      </c>
      <c r="G77" s="666">
        <v>2</v>
      </c>
    </row>
    <row r="78" spans="1:7">
      <c r="A78" s="660" t="s">
        <v>444</v>
      </c>
      <c r="B78" s="670">
        <v>46182</v>
      </c>
      <c r="C78" s="670">
        <f t="shared" ref="C78" si="61">+B78-3</f>
        <v>46179</v>
      </c>
      <c r="D78" s="665">
        <v>2</v>
      </c>
      <c r="E78" s="784">
        <v>0.8891</v>
      </c>
      <c r="F78" s="670">
        <f t="shared" ref="F78" si="62">+C78+2</f>
        <v>46181</v>
      </c>
      <c r="G78" s="666">
        <v>2</v>
      </c>
    </row>
    <row r="79" spans="1:7">
      <c r="A79" s="660" t="s">
        <v>445</v>
      </c>
      <c r="B79" s="670">
        <v>46189</v>
      </c>
      <c r="C79" s="670">
        <f t="shared" ref="C79" si="63">+B79-3</f>
        <v>46186</v>
      </c>
      <c r="D79" s="665">
        <v>2</v>
      </c>
      <c r="E79" s="784">
        <v>0.8891</v>
      </c>
      <c r="F79" s="670">
        <f t="shared" ref="F79" si="64">+C79+2</f>
        <v>46188</v>
      </c>
      <c r="G79" s="666">
        <v>2</v>
      </c>
    </row>
    <row r="80" spans="1:7">
      <c r="A80" s="660" t="s">
        <v>446</v>
      </c>
      <c r="B80" s="670">
        <v>46196</v>
      </c>
      <c r="C80" s="670">
        <f t="shared" ref="C80" si="65">+B80-3</f>
        <v>46193</v>
      </c>
      <c r="D80" s="665">
        <v>2</v>
      </c>
      <c r="E80" s="784">
        <v>0.83399999999999996</v>
      </c>
      <c r="F80" s="670">
        <f t="shared" ref="F80" si="66">+C80+2</f>
        <v>46195</v>
      </c>
      <c r="G80" s="666">
        <v>2</v>
      </c>
    </row>
    <row r="81" spans="1:7">
      <c r="A81" s="660" t="s">
        <v>447</v>
      </c>
      <c r="B81" s="670">
        <v>46203</v>
      </c>
      <c r="C81" s="670">
        <f t="shared" ref="C81" si="67">+B81-3</f>
        <v>46200</v>
      </c>
      <c r="D81" s="665">
        <v>2</v>
      </c>
      <c r="E81" s="784">
        <v>0.83399999999999996</v>
      </c>
      <c r="F81" s="670">
        <f t="shared" ref="F81" si="68">+C81+2</f>
        <v>46202</v>
      </c>
      <c r="G81" s="666">
        <v>2</v>
      </c>
    </row>
    <row r="82" spans="1:7">
      <c r="A82" s="660" t="s">
        <v>448</v>
      </c>
      <c r="B82" s="670">
        <v>46210</v>
      </c>
      <c r="C82" s="670">
        <f t="shared" ref="C82" si="69">+B82-3</f>
        <v>46207</v>
      </c>
      <c r="D82" s="665">
        <v>2</v>
      </c>
      <c r="E82" s="784">
        <v>0.83399999999999996</v>
      </c>
      <c r="F82" s="670">
        <f t="shared" ref="F82" si="70">+C82+2</f>
        <v>46209</v>
      </c>
      <c r="G82" s="666">
        <v>2</v>
      </c>
    </row>
    <row r="83" spans="1:7">
      <c r="A83" s="660" t="s">
        <v>449</v>
      </c>
      <c r="B83" s="670">
        <v>46217</v>
      </c>
      <c r="C83" s="670">
        <f t="shared" ref="C83" si="71">+B83-3</f>
        <v>46214</v>
      </c>
      <c r="D83" s="665">
        <v>2</v>
      </c>
      <c r="E83" s="784">
        <v>0.83399999999999996</v>
      </c>
      <c r="F83" s="670">
        <f t="shared" ref="F83" si="72">+C83+2</f>
        <v>46216</v>
      </c>
      <c r="G83" s="666">
        <v>2</v>
      </c>
    </row>
    <row r="84" spans="1:7">
      <c r="A84" s="660" t="s">
        <v>450</v>
      </c>
      <c r="B84" s="670">
        <v>46224</v>
      </c>
      <c r="C84" s="670">
        <f t="shared" ref="C84" si="73">+B84-3</f>
        <v>46221</v>
      </c>
      <c r="D84" s="665">
        <v>2</v>
      </c>
      <c r="E84" s="784">
        <v>0.83399999999999996</v>
      </c>
      <c r="F84" s="670">
        <f t="shared" ref="F84" si="74">+C84+2</f>
        <v>46223</v>
      </c>
      <c r="G84" s="666">
        <v>2</v>
      </c>
    </row>
    <row r="85" spans="1:7">
      <c r="A85" s="660" t="s">
        <v>451</v>
      </c>
      <c r="B85" s="670">
        <v>46231</v>
      </c>
      <c r="C85" s="670">
        <f t="shared" ref="C85:C90" si="75">+B85-3</f>
        <v>46228</v>
      </c>
      <c r="D85" s="665">
        <v>2</v>
      </c>
      <c r="E85" s="784">
        <v>0.83399999999999996</v>
      </c>
      <c r="F85" s="670">
        <f t="shared" ref="F85:F90" si="76">+C85+2</f>
        <v>46230</v>
      </c>
      <c r="G85" s="666">
        <v>2</v>
      </c>
    </row>
    <row r="86" spans="1:7">
      <c r="A86" s="660" t="s">
        <v>452</v>
      </c>
      <c r="B86" s="670">
        <v>46238</v>
      </c>
      <c r="C86" s="670">
        <f t="shared" si="75"/>
        <v>46235</v>
      </c>
      <c r="D86" s="665">
        <v>2</v>
      </c>
      <c r="E86" s="784">
        <v>0.83530000000000004</v>
      </c>
      <c r="F86" s="670">
        <f t="shared" si="76"/>
        <v>46237</v>
      </c>
      <c r="G86" s="666">
        <v>2</v>
      </c>
    </row>
    <row r="87" spans="1:7">
      <c r="A87" s="660" t="s">
        <v>453</v>
      </c>
      <c r="B87" s="670">
        <v>46245</v>
      </c>
      <c r="C87" s="670">
        <f t="shared" si="75"/>
        <v>46242</v>
      </c>
      <c r="D87" s="665">
        <v>2</v>
      </c>
      <c r="E87" s="784">
        <v>0.83530000000000004</v>
      </c>
      <c r="F87" s="670">
        <f t="shared" si="76"/>
        <v>46244</v>
      </c>
      <c r="G87" s="666">
        <v>2</v>
      </c>
    </row>
    <row r="88" spans="1:7">
      <c r="A88" s="660" t="s">
        <v>454</v>
      </c>
      <c r="B88" s="670">
        <v>46252</v>
      </c>
      <c r="C88" s="670">
        <f t="shared" si="75"/>
        <v>46249</v>
      </c>
      <c r="D88" s="665">
        <v>2</v>
      </c>
      <c r="E88" s="784">
        <v>0.83530000000000004</v>
      </c>
      <c r="F88" s="670">
        <f t="shared" si="76"/>
        <v>46251</v>
      </c>
      <c r="G88" s="666">
        <v>2</v>
      </c>
    </row>
    <row r="89" spans="1:7">
      <c r="A89" s="660" t="s">
        <v>455</v>
      </c>
      <c r="B89" s="670">
        <v>46259</v>
      </c>
      <c r="C89" s="670">
        <f t="shared" si="75"/>
        <v>46256</v>
      </c>
      <c r="D89" s="665">
        <v>2</v>
      </c>
      <c r="E89" s="784">
        <v>0.83530000000000004</v>
      </c>
      <c r="F89" s="670">
        <f t="shared" si="76"/>
        <v>46258</v>
      </c>
      <c r="G89" s="666">
        <v>2</v>
      </c>
    </row>
    <row r="90" spans="1:7">
      <c r="A90" s="660" t="s">
        <v>456</v>
      </c>
      <c r="B90" s="670">
        <v>46266</v>
      </c>
      <c r="C90" s="670">
        <f t="shared" si="75"/>
        <v>46263</v>
      </c>
      <c r="D90" s="665">
        <v>2</v>
      </c>
      <c r="E90" s="784">
        <v>0.85299999999999998</v>
      </c>
      <c r="F90" s="670">
        <f t="shared" si="76"/>
        <v>46265</v>
      </c>
      <c r="G90" s="666">
        <v>2</v>
      </c>
    </row>
    <row r="91" spans="1:7">
      <c r="A91" s="660" t="s">
        <v>457</v>
      </c>
      <c r="B91" s="670">
        <v>46273</v>
      </c>
      <c r="C91" s="670">
        <f t="shared" ref="C91" si="77">+B91-3</f>
        <v>46270</v>
      </c>
      <c r="D91" s="665">
        <v>2</v>
      </c>
      <c r="E91" s="784">
        <v>0.85299999999999998</v>
      </c>
      <c r="F91" s="670">
        <f t="shared" ref="F91" si="78">+C91+2</f>
        <v>46272</v>
      </c>
      <c r="G91" s="666">
        <v>2</v>
      </c>
    </row>
    <row r="92" spans="1:7">
      <c r="A92" s="660" t="s">
        <v>458</v>
      </c>
      <c r="B92" s="670">
        <v>46280</v>
      </c>
      <c r="C92" s="670">
        <f t="shared" ref="C92" si="79">+B92-3</f>
        <v>46277</v>
      </c>
      <c r="D92" s="665">
        <v>2</v>
      </c>
      <c r="E92" s="784">
        <v>0.85299999999999998</v>
      </c>
      <c r="F92" s="670">
        <f t="shared" ref="F92" si="80">+C92+2</f>
        <v>46279</v>
      </c>
      <c r="G92" s="666">
        <v>2</v>
      </c>
    </row>
    <row r="93" spans="1:7">
      <c r="A93" s="660" t="s">
        <v>459</v>
      </c>
      <c r="B93" s="670">
        <v>46287</v>
      </c>
      <c r="C93" s="670">
        <f t="shared" ref="C93" si="81">+B93-3</f>
        <v>46284</v>
      </c>
      <c r="D93" s="665">
        <v>2</v>
      </c>
      <c r="E93" s="784">
        <v>0.85299999999999998</v>
      </c>
      <c r="F93" s="670">
        <f t="shared" ref="F93" si="82">+C93+2</f>
        <v>46286</v>
      </c>
      <c r="G93" s="666">
        <v>2</v>
      </c>
    </row>
    <row r="94" spans="1:7">
      <c r="A94" s="660" t="s">
        <v>460</v>
      </c>
      <c r="B94" s="670">
        <v>46294</v>
      </c>
      <c r="C94" s="670">
        <f t="shared" ref="C94" si="83">+B94-3</f>
        <v>46291</v>
      </c>
      <c r="D94" s="665">
        <v>2</v>
      </c>
      <c r="E94" s="784">
        <v>0.85299999999999998</v>
      </c>
      <c r="F94" s="670">
        <f t="shared" ref="F94" si="84">+C94+2</f>
        <v>46293</v>
      </c>
      <c r="G94" s="666">
        <v>2</v>
      </c>
    </row>
    <row r="95" spans="1:7">
      <c r="A95" s="660" t="s">
        <v>461</v>
      </c>
      <c r="B95" s="670">
        <v>46301</v>
      </c>
      <c r="C95" s="670">
        <f t="shared" ref="C95" si="85">+B95-3</f>
        <v>46298</v>
      </c>
      <c r="D95" s="665">
        <v>2</v>
      </c>
      <c r="E95" s="784">
        <v>0.85299999999999998</v>
      </c>
      <c r="F95" s="670">
        <f t="shared" ref="F95" si="86">+C95+2</f>
        <v>46300</v>
      </c>
      <c r="G95" s="666">
        <v>2</v>
      </c>
    </row>
    <row r="96" spans="1:7">
      <c r="A96" s="660" t="s">
        <v>462</v>
      </c>
      <c r="B96" s="670"/>
      <c r="C96" s="670"/>
      <c r="D96" s="665"/>
      <c r="E96" s="784"/>
      <c r="F96" s="670"/>
      <c r="G96" s="666"/>
    </row>
    <row r="97" spans="1:7">
      <c r="A97" s="660" t="s">
        <v>463</v>
      </c>
      <c r="B97" s="670"/>
      <c r="C97" s="670"/>
      <c r="D97" s="665"/>
      <c r="E97" s="784"/>
      <c r="F97" s="670"/>
      <c r="G97" s="666"/>
    </row>
    <row r="98" spans="1:7">
      <c r="A98" s="660" t="s">
        <v>464</v>
      </c>
      <c r="B98" s="670"/>
      <c r="C98" s="670"/>
      <c r="D98" s="665"/>
      <c r="E98" s="784"/>
      <c r="F98" s="670"/>
      <c r="G98" s="666"/>
    </row>
    <row r="99" spans="1:7">
      <c r="A99" s="660" t="s">
        <v>465</v>
      </c>
      <c r="B99" s="670"/>
      <c r="C99" s="670"/>
      <c r="D99" s="665"/>
      <c r="E99" s="784"/>
      <c r="F99" s="670"/>
      <c r="G99" s="666"/>
    </row>
    <row r="100" spans="1:7">
      <c r="A100" s="660" t="s">
        <v>466</v>
      </c>
      <c r="B100" s="670"/>
      <c r="C100" s="670"/>
      <c r="D100" s="665"/>
      <c r="E100" s="784"/>
      <c r="F100" s="670"/>
      <c r="G100" s="666"/>
    </row>
    <row r="101" spans="1:7">
      <c r="A101" s="660" t="s">
        <v>467</v>
      </c>
      <c r="B101" s="670"/>
      <c r="C101" s="670"/>
      <c r="D101" s="665"/>
      <c r="E101" s="784"/>
      <c r="F101" s="670"/>
      <c r="G101" s="666"/>
    </row>
    <row r="102" spans="1:7">
      <c r="A102" s="660" t="s">
        <v>468</v>
      </c>
      <c r="B102" s="670"/>
      <c r="C102" s="670"/>
      <c r="D102" s="665"/>
      <c r="E102" s="784"/>
      <c r="F102" s="670"/>
      <c r="G102" s="666"/>
    </row>
    <row r="103" spans="1:7">
      <c r="A103" s="660" t="s">
        <v>469</v>
      </c>
      <c r="B103" s="670"/>
      <c r="C103" s="670"/>
      <c r="D103" s="665"/>
      <c r="E103" s="784"/>
      <c r="F103" s="670"/>
      <c r="G103" s="666"/>
    </row>
    <row r="104" spans="1:7">
      <c r="A104" s="660" t="s">
        <v>470</v>
      </c>
      <c r="B104" s="670"/>
      <c r="C104" s="670"/>
      <c r="D104" s="665"/>
      <c r="F104" s="670"/>
      <c r="G104" s="666"/>
    </row>
    <row r="105" spans="1:7">
      <c r="A105" s="660" t="s">
        <v>471</v>
      </c>
      <c r="B105" s="670"/>
      <c r="C105" s="661"/>
      <c r="D105" s="665"/>
      <c r="E105" s="911"/>
      <c r="F105" s="670"/>
      <c r="G105" s="666"/>
    </row>
    <row r="106" spans="1:7">
      <c r="A106" s="660" t="s">
        <v>472</v>
      </c>
      <c r="B106" s="670"/>
      <c r="C106" s="661"/>
      <c r="D106" s="665"/>
      <c r="E106" s="911"/>
      <c r="F106" s="670"/>
      <c r="G106" s="666"/>
    </row>
    <row r="107" spans="1:7">
      <c r="A107" s="660" t="s">
        <v>473</v>
      </c>
      <c r="B107" s="670"/>
      <c r="C107" s="661"/>
      <c r="D107" s="665"/>
      <c r="E107" s="911"/>
      <c r="F107" s="670"/>
      <c r="G107" s="666"/>
    </row>
    <row r="108" spans="1:7">
      <c r="A108" s="660" t="s">
        <v>474</v>
      </c>
      <c r="B108" s="670"/>
      <c r="C108" s="661"/>
      <c r="D108" s="665"/>
      <c r="E108" s="911"/>
      <c r="F108" s="670"/>
      <c r="G108" s="666"/>
    </row>
    <row r="109" spans="1:7">
      <c r="A109" s="660" t="s">
        <v>475</v>
      </c>
      <c r="B109" s="670"/>
      <c r="C109" s="661"/>
      <c r="D109" s="665"/>
      <c r="E109" s="911"/>
      <c r="F109" s="670"/>
      <c r="G109" s="666"/>
    </row>
    <row r="110" spans="1:7">
      <c r="A110" s="660" t="s">
        <v>476</v>
      </c>
      <c r="B110" s="670"/>
      <c r="C110" s="661"/>
      <c r="D110" s="665"/>
      <c r="E110" s="911"/>
      <c r="F110" s="665"/>
      <c r="G110" s="666"/>
    </row>
    <row r="111" spans="1:7">
      <c r="A111" s="660" t="s">
        <v>477</v>
      </c>
      <c r="B111" s="670"/>
      <c r="C111" s="661"/>
      <c r="D111" s="665"/>
      <c r="E111" s="911"/>
      <c r="F111" s="665"/>
      <c r="G111" s="666"/>
    </row>
    <row r="112" spans="1:7">
      <c r="A112" s="660" t="s">
        <v>478</v>
      </c>
      <c r="B112" s="670"/>
      <c r="C112" s="661"/>
      <c r="D112" s="665"/>
      <c r="E112" s="911"/>
      <c r="F112" s="665"/>
      <c r="G112" s="666"/>
    </row>
    <row r="113" spans="1:7">
      <c r="A113" s="660" t="s">
        <v>479</v>
      </c>
      <c r="B113" s="670"/>
      <c r="C113" s="661"/>
      <c r="D113" s="665"/>
      <c r="E113" s="911"/>
      <c r="F113" s="665"/>
      <c r="G113" s="666"/>
    </row>
    <row r="114" spans="1:7">
      <c r="A114" s="660" t="s">
        <v>480</v>
      </c>
      <c r="B114" s="670"/>
      <c r="C114" s="661"/>
      <c r="D114" s="665"/>
      <c r="E114" s="911"/>
      <c r="F114" s="665"/>
      <c r="G114" s="666"/>
    </row>
    <row r="115" spans="1:7">
      <c r="A115" s="660" t="s">
        <v>481</v>
      </c>
      <c r="B115" s="670"/>
      <c r="C115" s="661"/>
      <c r="D115" s="665"/>
      <c r="E115" s="911"/>
      <c r="F115" s="665"/>
      <c r="G115" s="666"/>
    </row>
    <row r="116" spans="1:7">
      <c r="A116" s="660" t="s">
        <v>482</v>
      </c>
      <c r="B116" s="670"/>
      <c r="C116" s="661"/>
      <c r="D116" s="665"/>
      <c r="E116" s="911"/>
      <c r="F116" s="665"/>
      <c r="G116" s="666"/>
    </row>
    <row r="117" spans="1:7">
      <c r="A117" s="660" t="s">
        <v>483</v>
      </c>
      <c r="B117" s="662"/>
      <c r="C117" s="661"/>
      <c r="D117" s="665"/>
      <c r="E117" s="911"/>
      <c r="F117" s="665"/>
      <c r="G117" s="666"/>
    </row>
    <row r="118" spans="1:7">
      <c r="A118" s="660" t="s">
        <v>484</v>
      </c>
      <c r="B118" s="662"/>
      <c r="C118" s="661"/>
      <c r="D118" s="665"/>
      <c r="E118" s="911"/>
      <c r="F118" s="665"/>
      <c r="G118" s="666"/>
    </row>
    <row r="119" spans="1:7">
      <c r="A119" s="660" t="s">
        <v>485</v>
      </c>
      <c r="B119" s="662"/>
      <c r="C119" s="661"/>
      <c r="D119" s="665"/>
      <c r="E119" s="911"/>
      <c r="F119" s="665"/>
      <c r="G119" s="666"/>
    </row>
    <row r="120" spans="1:7">
      <c r="A120" s="660" t="s">
        <v>486</v>
      </c>
      <c r="B120" s="662"/>
      <c r="C120" s="661"/>
      <c r="D120" s="665"/>
      <c r="E120" s="911"/>
      <c r="F120" s="665"/>
      <c r="G120" s="666"/>
    </row>
    <row r="121" spans="1:7">
      <c r="A121" s="660" t="s">
        <v>487</v>
      </c>
      <c r="B121" s="662"/>
      <c r="C121" s="661"/>
      <c r="D121" s="665"/>
      <c r="E121" s="911"/>
      <c r="F121" s="665"/>
      <c r="G121" s="666"/>
    </row>
    <row r="122" spans="1:7">
      <c r="A122" s="660" t="s">
        <v>488</v>
      </c>
      <c r="B122" s="662"/>
      <c r="C122" s="661"/>
      <c r="D122" s="665"/>
      <c r="E122" s="911"/>
      <c r="F122" s="665"/>
      <c r="G122" s="666"/>
    </row>
    <row r="123" spans="1:7">
      <c r="A123" s="660" t="s">
        <v>489</v>
      </c>
      <c r="B123" s="662"/>
      <c r="C123" s="661"/>
      <c r="D123" s="665"/>
      <c r="E123" s="911"/>
      <c r="F123" s="665"/>
      <c r="G123" s="666"/>
    </row>
    <row r="124" spans="1:7">
      <c r="A124" s="663" t="s">
        <v>490</v>
      </c>
      <c r="B124" s="664"/>
      <c r="C124" s="812"/>
      <c r="D124" s="667"/>
      <c r="E124" s="919"/>
      <c r="F124" s="667"/>
      <c r="G124" s="668"/>
    </row>
    <row r="125" spans="1:7">
      <c r="A125" s="656"/>
      <c r="B125" s="656"/>
      <c r="C125" s="656"/>
      <c r="D125" s="656"/>
      <c r="E125" s="656"/>
      <c r="F125" s="656"/>
      <c r="G125" s="656"/>
    </row>
  </sheetData>
  <mergeCells count="67">
    <mergeCell ref="A31:C31"/>
    <mergeCell ref="A13:C13"/>
    <mergeCell ref="A28:L28"/>
    <mergeCell ref="A29:C30"/>
    <mergeCell ref="A14:C14"/>
    <mergeCell ref="A15:C15"/>
    <mergeCell ref="A16:C16"/>
    <mergeCell ref="A17:C17"/>
    <mergeCell ref="A25:C25"/>
    <mergeCell ref="D29:D30"/>
    <mergeCell ref="J29:J30"/>
    <mergeCell ref="L29:L30"/>
    <mergeCell ref="A18:C18"/>
    <mergeCell ref="A19:C19"/>
    <mergeCell ref="A20:C20"/>
    <mergeCell ref="A21:C21"/>
    <mergeCell ref="A42:C42"/>
    <mergeCell ref="J42:L42"/>
    <mergeCell ref="A46:C46"/>
    <mergeCell ref="J46:L46"/>
    <mergeCell ref="A48:G48"/>
    <mergeCell ref="A43:C43"/>
    <mergeCell ref="J43:L43"/>
    <mergeCell ref="A44:C44"/>
    <mergeCell ref="J44:L44"/>
    <mergeCell ref="A45:C45"/>
    <mergeCell ref="J45:L45"/>
    <mergeCell ref="H39:H40"/>
    <mergeCell ref="I39:I40"/>
    <mergeCell ref="J39:L40"/>
    <mergeCell ref="A41:C41"/>
    <mergeCell ref="A32:C32"/>
    <mergeCell ref="A39:C40"/>
    <mergeCell ref="D39:D40"/>
    <mergeCell ref="E39:E40"/>
    <mergeCell ref="F39:F40"/>
    <mergeCell ref="G39:G40"/>
    <mergeCell ref="A33:C33"/>
    <mergeCell ref="A34:C34"/>
    <mergeCell ref="A35:C35"/>
    <mergeCell ref="A36:C36"/>
    <mergeCell ref="J41:L41"/>
    <mergeCell ref="A38:L38"/>
    <mergeCell ref="E2:E4"/>
    <mergeCell ref="F2:F4"/>
    <mergeCell ref="G2:G4"/>
    <mergeCell ref="A10:L10"/>
    <mergeCell ref="H2:L2"/>
    <mergeCell ref="H3:H4"/>
    <mergeCell ref="I3:I4"/>
    <mergeCell ref="J3:J4"/>
    <mergeCell ref="A22:C22"/>
    <mergeCell ref="A24:C24"/>
    <mergeCell ref="E11:I11"/>
    <mergeCell ref="A1:L1"/>
    <mergeCell ref="A2:C4"/>
    <mergeCell ref="K3:K4"/>
    <mergeCell ref="L3:L4"/>
    <mergeCell ref="A11:C12"/>
    <mergeCell ref="D11:D12"/>
    <mergeCell ref="J11:J12"/>
    <mergeCell ref="L11:L12"/>
    <mergeCell ref="A5:C5"/>
    <mergeCell ref="A6:C6"/>
    <mergeCell ref="A7:C7"/>
    <mergeCell ref="A8:C8"/>
    <mergeCell ref="D2:D4"/>
  </mergeCells>
  <dataValidations disablePrompts="1"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 xr:uid="{536C1C9E-F37B-4EF6-B008-8424BC32A7FA}"/>
  </dataValidations>
  <pageMargins left="0.7" right="0.7" top="0.75" bottom="0.75" header="0.3" footer="0.3"/>
  <pageSetup paperSize="9" scale="33" orientation="portrait" r:id="rId1"/>
  <headerFooter>
    <oddFooter>&amp;L_x000D_&amp;1#&amp;"Calibri"&amp;10&amp;K000000 Data sensitivity - Public</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tabColor theme="9" tint="0.59999389629810485"/>
  </sheetPr>
  <dimension ref="B1:CJ119"/>
  <sheetViews>
    <sheetView zoomScale="55" zoomScaleNormal="55" zoomScaleSheetLayoutView="80" workbookViewId="0">
      <selection activeCell="C25" sqref="C25:J25"/>
    </sheetView>
  </sheetViews>
  <sheetFormatPr defaultColWidth="9.140625" defaultRowHeight="12.75"/>
  <cols>
    <col min="1" max="1" width="0.28515625" style="126" customWidth="1"/>
    <col min="2" max="2" width="3" style="126" customWidth="1"/>
    <col min="3" max="3" width="4.28515625" style="126" customWidth="1"/>
    <col min="4" max="4" width="4.7109375" style="126" customWidth="1"/>
    <col min="5" max="5" width="6.28515625" style="126" customWidth="1"/>
    <col min="6" max="6" width="5.42578125" style="126" customWidth="1"/>
    <col min="7" max="7" width="4.28515625" style="126" customWidth="1"/>
    <col min="8" max="8" width="4.42578125" style="126" customWidth="1"/>
    <col min="9" max="10" width="4.140625" style="126" customWidth="1"/>
    <col min="11" max="11" width="0.28515625" style="126" hidden="1" customWidth="1"/>
    <col min="12" max="12" width="1.42578125" style="126" customWidth="1"/>
    <col min="13" max="14" width="3.140625" style="126" customWidth="1"/>
    <col min="15" max="15" width="2" style="126" customWidth="1"/>
    <col min="16" max="17" width="1.42578125" style="126" customWidth="1"/>
    <col min="18" max="18" width="2" style="126" customWidth="1"/>
    <col min="19" max="19" width="3.42578125" style="556" customWidth="1"/>
    <col min="20" max="20" width="5.28515625" style="126" customWidth="1"/>
    <col min="21" max="21" width="5.140625" style="126" customWidth="1"/>
    <col min="22" max="22" width="8.42578125" style="126" customWidth="1"/>
    <col min="23" max="23" width="4.28515625" style="126" customWidth="1"/>
    <col min="24" max="24" width="5.140625" style="126" customWidth="1"/>
    <col min="25" max="25" width="4.28515625" style="126" customWidth="1"/>
    <col min="26" max="26" width="3.140625" style="126" customWidth="1"/>
    <col min="27" max="27" width="3.28515625" style="126" customWidth="1"/>
    <col min="28" max="28" width="3.42578125" style="126" hidden="1" customWidth="1"/>
    <col min="29" max="29" width="1.42578125" style="126" customWidth="1"/>
    <col min="30" max="30" width="2.85546875" style="126" customWidth="1"/>
    <col min="31" max="33" width="2.42578125" style="126" customWidth="1"/>
    <col min="34" max="34" width="3.5703125" style="126" customWidth="1"/>
    <col min="35" max="36" width="3.42578125" style="127" customWidth="1"/>
    <col min="37" max="47" width="9.140625" style="126" customWidth="1"/>
    <col min="48" max="48" width="7.85546875" style="126" customWidth="1"/>
    <col min="49" max="49" width="8" style="126" customWidth="1"/>
    <col min="50" max="16384" width="9.140625" style="126"/>
  </cols>
  <sheetData>
    <row r="1" spans="2:88" ht="27.6" customHeight="1" thickBot="1">
      <c r="B1" s="1902" t="s">
        <v>491</v>
      </c>
      <c r="C1" s="1903"/>
      <c r="D1" s="1903"/>
      <c r="E1" s="1903"/>
      <c r="F1" s="1903"/>
      <c r="G1" s="1903"/>
      <c r="H1" s="1903"/>
      <c r="I1" s="1903"/>
      <c r="J1" s="1903"/>
      <c r="K1" s="1903"/>
      <c r="L1" s="1903"/>
      <c r="M1" s="1903"/>
      <c r="N1" s="1903"/>
      <c r="O1" s="1903"/>
      <c r="P1" s="1903"/>
      <c r="Q1" s="1903"/>
      <c r="R1" s="1903"/>
      <c r="S1" s="1903"/>
      <c r="T1" s="1903"/>
      <c r="U1" s="1903"/>
      <c r="V1" s="1903"/>
      <c r="W1" s="1903"/>
      <c r="X1" s="1903"/>
      <c r="Y1" s="1903"/>
      <c r="Z1" s="1903"/>
      <c r="AA1" s="1903"/>
      <c r="AB1" s="1903"/>
      <c r="AC1" s="1903"/>
      <c r="AD1" s="1903"/>
      <c r="AE1" s="1903"/>
      <c r="AF1" s="1903"/>
      <c r="AG1" s="1903"/>
      <c r="AH1" s="1904"/>
      <c r="AI1" s="126"/>
      <c r="AJ1" s="126"/>
    </row>
    <row r="2" spans="2:88" ht="16.899999999999999" customHeight="1">
      <c r="B2" s="1905" t="s">
        <v>492</v>
      </c>
      <c r="C2" s="1906"/>
      <c r="D2" s="1907"/>
      <c r="E2" s="1908">
        <f>'General Information'!L1</f>
        <v>46301</v>
      </c>
      <c r="F2" s="1909"/>
      <c r="G2" s="1909"/>
      <c r="H2" s="1909"/>
      <c r="I2" s="1909"/>
      <c r="J2" s="1910"/>
      <c r="K2" s="558"/>
      <c r="L2" s="1931" t="s">
        <v>493</v>
      </c>
      <c r="M2" s="1932"/>
      <c r="N2" s="1932"/>
      <c r="O2" s="1932"/>
      <c r="P2" s="1932"/>
      <c r="Q2" s="1932"/>
      <c r="R2" s="1932"/>
      <c r="S2" s="1932"/>
      <c r="T2" s="1933"/>
      <c r="U2" s="1928" t="s">
        <v>1192</v>
      </c>
      <c r="V2" s="1929"/>
      <c r="W2" s="1929"/>
      <c r="X2" s="1929"/>
      <c r="Y2" s="1929"/>
      <c r="Z2" s="1929"/>
      <c r="AA2" s="1929"/>
      <c r="AB2" s="1929"/>
      <c r="AC2" s="1929"/>
      <c r="AD2" s="1929"/>
      <c r="AE2" s="1929"/>
      <c r="AF2" s="1929"/>
      <c r="AG2" s="1929"/>
      <c r="AH2" s="1930"/>
      <c r="AI2" s="126"/>
      <c r="AJ2" s="126"/>
    </row>
    <row r="3" spans="2:88" ht="5.0999999999999996" customHeight="1">
      <c r="B3" s="1911"/>
      <c r="C3" s="1912"/>
      <c r="D3" s="1912"/>
      <c r="E3" s="1912"/>
      <c r="F3" s="1912"/>
      <c r="G3" s="1912"/>
      <c r="H3" s="1912"/>
      <c r="I3" s="1912"/>
      <c r="J3" s="1912"/>
      <c r="K3" s="1912"/>
      <c r="L3" s="1912"/>
      <c r="M3" s="1912"/>
      <c r="N3" s="1912"/>
      <c r="O3" s="1912"/>
      <c r="P3" s="1912"/>
      <c r="Q3" s="1912"/>
      <c r="R3" s="1912"/>
      <c r="S3" s="1912"/>
      <c r="T3" s="1912"/>
      <c r="U3" s="1912"/>
      <c r="V3" s="1912"/>
      <c r="W3" s="1912"/>
      <c r="X3" s="1912"/>
      <c r="Y3" s="1912"/>
      <c r="Z3" s="1912"/>
      <c r="AA3" s="1912"/>
      <c r="AB3" s="1912"/>
      <c r="AC3" s="1912"/>
      <c r="AD3" s="1912"/>
      <c r="AE3" s="1912"/>
      <c r="AF3" s="1912"/>
      <c r="AG3" s="1912"/>
      <c r="AH3" s="1913"/>
      <c r="AI3" s="126"/>
      <c r="AJ3" s="126"/>
    </row>
    <row r="4" spans="2:88" ht="21.6" customHeight="1">
      <c r="B4" s="1914" t="s">
        <v>494</v>
      </c>
      <c r="C4" s="1915"/>
      <c r="D4" s="1915"/>
      <c r="E4" s="1916" t="str">
        <f>'General Information'!C4</f>
        <v>JHD4-02-007</v>
      </c>
      <c r="F4" s="1917"/>
      <c r="G4" s="1917"/>
      <c r="H4" s="1917"/>
      <c r="I4" s="1917"/>
      <c r="J4" s="1917"/>
      <c r="K4" s="1918"/>
      <c r="L4" s="1919" t="s">
        <v>495</v>
      </c>
      <c r="M4" s="1920"/>
      <c r="N4" s="1915"/>
      <c r="O4" s="1915"/>
      <c r="P4" s="1921">
        <f>Quality!O6</f>
        <v>46</v>
      </c>
      <c r="Q4" s="1922"/>
      <c r="R4" s="1922"/>
      <c r="S4" s="1922"/>
      <c r="T4" s="1922"/>
      <c r="U4" s="1922"/>
      <c r="V4" s="1923"/>
      <c r="W4" s="1924" t="s">
        <v>496</v>
      </c>
      <c r="X4" s="1920"/>
      <c r="Y4" s="1925" t="str">
        <f>'General Information'!C9</f>
        <v>Mohammed Alshunaifi</v>
      </c>
      <c r="Z4" s="1926"/>
      <c r="AA4" s="1926"/>
      <c r="AB4" s="1926"/>
      <c r="AC4" s="1926"/>
      <c r="AD4" s="1926"/>
      <c r="AE4" s="1926"/>
      <c r="AF4" s="1926"/>
      <c r="AG4" s="1926"/>
      <c r="AH4" s="1927"/>
    </row>
    <row r="5" spans="2:88" ht="5.0999999999999996" customHeight="1">
      <c r="B5" s="1934"/>
      <c r="C5" s="1935"/>
      <c r="D5" s="1935"/>
      <c r="E5" s="1935"/>
      <c r="F5" s="1935"/>
      <c r="G5" s="1935"/>
      <c r="H5" s="1935"/>
      <c r="I5" s="1935"/>
      <c r="J5" s="1935"/>
      <c r="K5" s="1935"/>
      <c r="L5" s="1935"/>
      <c r="M5" s="1935"/>
      <c r="N5" s="1935"/>
      <c r="O5" s="1935"/>
      <c r="P5" s="1935"/>
      <c r="Q5" s="1935"/>
      <c r="R5" s="1935"/>
      <c r="S5" s="1935"/>
      <c r="T5" s="1935"/>
      <c r="U5" s="1935"/>
      <c r="V5" s="1935"/>
      <c r="W5" s="1935"/>
      <c r="X5" s="1935"/>
      <c r="Y5" s="1935"/>
      <c r="Z5" s="1935"/>
      <c r="AA5" s="1935"/>
      <c r="AB5" s="1935"/>
      <c r="AC5" s="1935"/>
      <c r="AD5" s="1935"/>
      <c r="AE5" s="1935"/>
      <c r="AF5" s="1935"/>
      <c r="AG5" s="1935"/>
      <c r="AH5" s="1936"/>
    </row>
    <row r="6" spans="2:88" ht="31.5" customHeight="1" thickBot="1">
      <c r="B6" s="559" t="s">
        <v>497</v>
      </c>
      <c r="C6" s="560"/>
      <c r="D6" s="560"/>
      <c r="E6" s="1937" t="str">
        <f>'General Information'!C3</f>
        <v>LAND DEVELOPMENT OF JEDDAH OASIS</v>
      </c>
      <c r="F6" s="1938"/>
      <c r="G6" s="1938"/>
      <c r="H6" s="1938"/>
      <c r="I6" s="1938"/>
      <c r="J6" s="1939"/>
      <c r="K6" s="561"/>
      <c r="L6" s="1940" t="s">
        <v>498</v>
      </c>
      <c r="M6" s="1940"/>
      <c r="N6" s="1940"/>
      <c r="O6" s="1940"/>
      <c r="P6" s="1940"/>
      <c r="Q6" s="1941"/>
      <c r="R6" s="1942" t="str">
        <f>'General Information'!C5</f>
        <v>AL-ENJAZ TRADING AND CONTRACTING COMPANY</v>
      </c>
      <c r="S6" s="1943"/>
      <c r="T6" s="1943"/>
      <c r="U6" s="1943"/>
      <c r="V6" s="1943"/>
      <c r="W6" s="1944"/>
      <c r="X6" s="1942" t="s">
        <v>499</v>
      </c>
      <c r="Y6" s="1943"/>
      <c r="Z6" s="1944"/>
      <c r="AA6" s="1945">
        <f>IF(W29&gt;0,3,IF(L29&gt;6,2,IF(D29&gt;9,1,1)*1)*1)</f>
        <v>2</v>
      </c>
      <c r="AB6" s="1945"/>
      <c r="AC6" s="1945"/>
      <c r="AD6" s="1945"/>
      <c r="AE6" s="1946">
        <f>(((COUNTIF(L13:Q25,"1")+COUNTIF(AC13:AH25,"1"))*AR13)+(COUNTIF(L13:Q25,"2")+COUNTIF(AC13:AH25,"2"))*AR14+(COUNTIF(L13:Q25,"3")+COUNTIF(AC13:AH25,"3"))*AR15)/((COUNT(L13:Q25)+COUNT(AC13:AH25))*100)</f>
        <v>0.9</v>
      </c>
      <c r="AF6" s="1947"/>
      <c r="AG6" s="1947"/>
      <c r="AH6" s="1948"/>
    </row>
    <row r="7" spans="2:88" ht="5.0999999999999996" customHeight="1" thickBot="1">
      <c r="B7" s="1953"/>
      <c r="C7" s="1954"/>
      <c r="D7" s="1954"/>
      <c r="E7" s="1954"/>
      <c r="F7" s="1954"/>
      <c r="G7" s="1954"/>
      <c r="H7" s="1954"/>
      <c r="I7" s="1954"/>
      <c r="J7" s="1954"/>
      <c r="K7" s="1954"/>
      <c r="L7" s="1954"/>
      <c r="M7" s="1954"/>
      <c r="N7" s="1954"/>
      <c r="O7" s="1954"/>
      <c r="P7" s="1954"/>
      <c r="Q7" s="1954"/>
      <c r="R7" s="1954"/>
      <c r="S7" s="1954"/>
      <c r="T7" s="1954"/>
      <c r="U7" s="1954"/>
      <c r="V7" s="1954"/>
      <c r="W7" s="1954"/>
      <c r="X7" s="1954"/>
      <c r="Y7" s="1954"/>
      <c r="Z7" s="1954"/>
      <c r="AA7" s="1954"/>
      <c r="AB7" s="1954"/>
      <c r="AC7" s="1954"/>
      <c r="AD7" s="1954"/>
      <c r="AE7" s="1954"/>
      <c r="AF7" s="1954"/>
      <c r="AG7" s="1954"/>
      <c r="AH7" s="1955"/>
      <c r="AI7" s="126"/>
      <c r="AJ7" s="126"/>
    </row>
    <row r="8" spans="2:88" ht="23.45" customHeight="1">
      <c r="B8" s="1956" t="s">
        <v>500</v>
      </c>
      <c r="C8" s="1957"/>
      <c r="D8" s="1957"/>
      <c r="E8" s="1957"/>
      <c r="F8" s="1957"/>
      <c r="G8" s="1957"/>
      <c r="H8" s="1957"/>
      <c r="I8" s="1957"/>
      <c r="J8" s="1957"/>
      <c r="K8" s="1957"/>
      <c r="L8" s="1957"/>
      <c r="M8" s="1957"/>
      <c r="N8" s="1957"/>
      <c r="O8" s="1957"/>
      <c r="P8" s="1957"/>
      <c r="Q8" s="1957"/>
      <c r="R8" s="1957"/>
      <c r="S8" s="1957"/>
      <c r="T8" s="1957"/>
      <c r="U8" s="1957"/>
      <c r="V8" s="1957"/>
      <c r="W8" s="1957"/>
      <c r="X8" s="1957"/>
      <c r="Y8" s="1957"/>
      <c r="Z8" s="1957"/>
      <c r="AA8" s="1957"/>
      <c r="AB8" s="1957"/>
      <c r="AC8" s="1957"/>
      <c r="AD8" s="1957"/>
      <c r="AE8" s="1957"/>
      <c r="AF8" s="1957"/>
      <c r="AG8" s="1957"/>
      <c r="AH8" s="1958"/>
      <c r="AI8" s="126"/>
      <c r="AJ8" s="126"/>
    </row>
    <row r="9" spans="2:88" ht="39" customHeight="1">
      <c r="B9" s="1959">
        <v>1</v>
      </c>
      <c r="C9" s="1900"/>
      <c r="D9" s="1960" t="s">
        <v>501</v>
      </c>
      <c r="E9" s="1961"/>
      <c r="F9" s="1961"/>
      <c r="G9" s="1961"/>
      <c r="H9" s="942">
        <v>2</v>
      </c>
      <c r="I9" s="1960" t="s">
        <v>502</v>
      </c>
      <c r="J9" s="1961"/>
      <c r="K9" s="1961"/>
      <c r="L9" s="1961"/>
      <c r="M9" s="1961"/>
      <c r="N9" s="1961"/>
      <c r="O9" s="1961"/>
      <c r="P9" s="1961"/>
      <c r="Q9" s="1961"/>
      <c r="R9" s="1961"/>
      <c r="S9" s="1962"/>
      <c r="T9" s="943">
        <v>3</v>
      </c>
      <c r="U9" s="1960" t="s">
        <v>503</v>
      </c>
      <c r="V9" s="1961"/>
      <c r="W9" s="1962"/>
      <c r="X9" s="944" t="s">
        <v>304</v>
      </c>
      <c r="Y9" s="1960" t="s">
        <v>504</v>
      </c>
      <c r="Z9" s="1961"/>
      <c r="AA9" s="1961"/>
      <c r="AB9" s="1961"/>
      <c r="AC9" s="1961"/>
      <c r="AD9" s="1961"/>
      <c r="AE9" s="1961"/>
      <c r="AF9" s="1961"/>
      <c r="AG9" s="1961"/>
      <c r="AH9" s="1963"/>
    </row>
    <row r="10" spans="2:88" ht="4.9000000000000004" hidden="1" customHeight="1">
      <c r="B10" s="1911"/>
      <c r="C10" s="1912"/>
      <c r="D10" s="1912"/>
      <c r="E10" s="1912"/>
      <c r="F10" s="1912"/>
      <c r="G10" s="1912"/>
      <c r="H10" s="1912"/>
      <c r="I10" s="1912"/>
      <c r="J10" s="1912"/>
      <c r="K10" s="1912"/>
      <c r="L10" s="1912"/>
      <c r="M10" s="1912"/>
      <c r="N10" s="1912"/>
      <c r="O10" s="1912"/>
      <c r="P10" s="1912"/>
      <c r="Q10" s="1912"/>
      <c r="R10" s="1912"/>
      <c r="S10" s="1912"/>
      <c r="T10" s="1912"/>
      <c r="U10" s="1912"/>
      <c r="V10" s="1912"/>
      <c r="W10" s="1912"/>
      <c r="X10" s="1912"/>
      <c r="Y10" s="1912"/>
      <c r="Z10" s="1912"/>
      <c r="AA10" s="1912"/>
      <c r="AB10" s="1912"/>
      <c r="AC10" s="1912"/>
      <c r="AD10" s="1912"/>
      <c r="AE10" s="1912"/>
      <c r="AF10" s="1912"/>
      <c r="AG10" s="1912"/>
      <c r="AH10" s="1913"/>
      <c r="AI10" s="126"/>
      <c r="AJ10" s="126"/>
    </row>
    <row r="11" spans="2:88" ht="16.149999999999999" customHeight="1">
      <c r="B11" s="1964" t="s">
        <v>307</v>
      </c>
      <c r="C11" s="1965" t="s">
        <v>308</v>
      </c>
      <c r="D11" s="1965"/>
      <c r="E11" s="1965"/>
      <c r="F11" s="1965"/>
      <c r="G11" s="1965"/>
      <c r="H11" s="1965"/>
      <c r="I11" s="1965"/>
      <c r="J11" s="1965"/>
      <c r="K11" s="1949" t="s">
        <v>505</v>
      </c>
      <c r="L11" s="1950" t="s">
        <v>506</v>
      </c>
      <c r="M11" s="1951"/>
      <c r="N11" s="1951"/>
      <c r="O11" s="1951"/>
      <c r="P11" s="1951"/>
      <c r="Q11" s="1951"/>
      <c r="R11" s="562"/>
      <c r="S11" s="1966" t="s">
        <v>307</v>
      </c>
      <c r="T11" s="1965" t="s">
        <v>308</v>
      </c>
      <c r="U11" s="1965"/>
      <c r="V11" s="1965"/>
      <c r="W11" s="1965"/>
      <c r="X11" s="1965"/>
      <c r="Y11" s="1965"/>
      <c r="Z11" s="1965"/>
      <c r="AA11" s="1965"/>
      <c r="AB11" s="1949" t="s">
        <v>505</v>
      </c>
      <c r="AC11" s="1950" t="s">
        <v>506</v>
      </c>
      <c r="AD11" s="1951"/>
      <c r="AE11" s="1951"/>
      <c r="AF11" s="1951"/>
      <c r="AG11" s="1951"/>
      <c r="AH11" s="1952"/>
      <c r="AI11" s="126"/>
      <c r="AJ11" s="126"/>
      <c r="AL11" s="128"/>
      <c r="AM11" s="129"/>
    </row>
    <row r="12" spans="2:88" ht="11.45" customHeight="1">
      <c r="B12" s="1964"/>
      <c r="C12" s="1965"/>
      <c r="D12" s="1965"/>
      <c r="E12" s="1965"/>
      <c r="F12" s="1965"/>
      <c r="G12" s="1965"/>
      <c r="H12" s="1965"/>
      <c r="I12" s="1965"/>
      <c r="J12" s="1965"/>
      <c r="K12" s="1949"/>
      <c r="L12" s="1951"/>
      <c r="M12" s="1951"/>
      <c r="N12" s="1951"/>
      <c r="O12" s="1951"/>
      <c r="P12" s="1951"/>
      <c r="Q12" s="1951"/>
      <c r="R12" s="562"/>
      <c r="S12" s="1966"/>
      <c r="T12" s="1965"/>
      <c r="U12" s="1965"/>
      <c r="V12" s="1965"/>
      <c r="W12" s="1965"/>
      <c r="X12" s="1965"/>
      <c r="Y12" s="1965"/>
      <c r="Z12" s="1965"/>
      <c r="AA12" s="1965"/>
      <c r="AB12" s="1949"/>
      <c r="AC12" s="1951"/>
      <c r="AD12" s="1951"/>
      <c r="AE12" s="1951"/>
      <c r="AF12" s="1951"/>
      <c r="AG12" s="1951"/>
      <c r="AH12" s="1952"/>
      <c r="AI12" s="126"/>
      <c r="AJ12" s="126"/>
      <c r="AO12" s="129"/>
    </row>
    <row r="13" spans="2:88" ht="58.15" customHeight="1">
      <c r="B13" s="945">
        <v>1</v>
      </c>
      <c r="C13" s="1873" t="s">
        <v>507</v>
      </c>
      <c r="D13" s="1874"/>
      <c r="E13" s="1874"/>
      <c r="F13" s="1874"/>
      <c r="G13" s="1874"/>
      <c r="H13" s="1874"/>
      <c r="I13" s="1874"/>
      <c r="J13" s="1874"/>
      <c r="K13" s="946">
        <v>0.05</v>
      </c>
      <c r="L13" s="1896">
        <v>1</v>
      </c>
      <c r="M13" s="1896"/>
      <c r="N13" s="1896"/>
      <c r="O13" s="1896"/>
      <c r="P13" s="1896"/>
      <c r="Q13" s="1896"/>
      <c r="R13" s="563"/>
      <c r="S13" s="947">
        <v>14</v>
      </c>
      <c r="T13" s="1873" t="s">
        <v>508</v>
      </c>
      <c r="U13" s="1874"/>
      <c r="V13" s="1874"/>
      <c r="W13" s="1874"/>
      <c r="X13" s="1874"/>
      <c r="Y13" s="1874"/>
      <c r="Z13" s="1874"/>
      <c r="AA13" s="1874"/>
      <c r="AB13" s="948">
        <v>0.05</v>
      </c>
      <c r="AC13" s="1896">
        <v>2</v>
      </c>
      <c r="AD13" s="1896"/>
      <c r="AE13" s="1896"/>
      <c r="AF13" s="1896"/>
      <c r="AG13" s="1896"/>
      <c r="AH13" s="1897"/>
      <c r="AI13" s="126"/>
      <c r="AJ13" s="126"/>
      <c r="AK13" s="130"/>
      <c r="AL13" s="130"/>
      <c r="AP13" s="1899">
        <v>1</v>
      </c>
      <c r="AQ13" s="1900"/>
      <c r="AR13" s="949">
        <v>100</v>
      </c>
      <c r="AU13" s="131">
        <v>1</v>
      </c>
    </row>
    <row r="14" spans="2:88" s="132" customFormat="1" ht="46.15" customHeight="1">
      <c r="B14" s="945">
        <v>2</v>
      </c>
      <c r="C14" s="1873" t="s">
        <v>509</v>
      </c>
      <c r="D14" s="1874"/>
      <c r="E14" s="1874"/>
      <c r="F14" s="1874"/>
      <c r="G14" s="1874"/>
      <c r="H14" s="1874"/>
      <c r="I14" s="1874"/>
      <c r="J14" s="1874"/>
      <c r="K14" s="946">
        <v>0.03</v>
      </c>
      <c r="L14" s="1896">
        <v>1</v>
      </c>
      <c r="M14" s="1896"/>
      <c r="N14" s="1896"/>
      <c r="O14" s="1896"/>
      <c r="P14" s="1896"/>
      <c r="Q14" s="1896"/>
      <c r="R14" s="563"/>
      <c r="S14" s="947">
        <v>15</v>
      </c>
      <c r="T14" s="1873" t="s">
        <v>510</v>
      </c>
      <c r="U14" s="1874"/>
      <c r="V14" s="1874"/>
      <c r="W14" s="1874"/>
      <c r="X14" s="1874"/>
      <c r="Y14" s="1874"/>
      <c r="Z14" s="1874"/>
      <c r="AA14" s="1874"/>
      <c r="AB14" s="948">
        <v>0.04</v>
      </c>
      <c r="AC14" s="1896">
        <v>2</v>
      </c>
      <c r="AD14" s="1896"/>
      <c r="AE14" s="1896"/>
      <c r="AF14" s="1896"/>
      <c r="AG14" s="1896"/>
      <c r="AH14" s="1897"/>
      <c r="AI14" s="126"/>
      <c r="AJ14" s="126"/>
      <c r="AK14" s="130"/>
      <c r="AL14" s="130"/>
      <c r="AM14" s="126"/>
      <c r="AN14" s="126"/>
      <c r="AO14" s="126"/>
      <c r="AP14" s="1899">
        <v>2</v>
      </c>
      <c r="AQ14" s="1900"/>
      <c r="AR14" s="949">
        <v>75</v>
      </c>
      <c r="AS14" s="126"/>
      <c r="AT14" s="126"/>
      <c r="AU14" s="131">
        <v>2</v>
      </c>
      <c r="AV14" s="126"/>
      <c r="AW14" s="126"/>
      <c r="AX14" s="126"/>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6"/>
      <c r="BZ14" s="126"/>
      <c r="CA14" s="126"/>
      <c r="CB14" s="126"/>
      <c r="CC14" s="126"/>
      <c r="CD14" s="126"/>
      <c r="CE14" s="126"/>
      <c r="CF14" s="126"/>
      <c r="CG14" s="126"/>
      <c r="CH14" s="126"/>
      <c r="CI14" s="126"/>
      <c r="CJ14" s="126"/>
    </row>
    <row r="15" spans="2:88" s="132" customFormat="1" ht="43.9" customHeight="1">
      <c r="B15" s="945">
        <v>3</v>
      </c>
      <c r="C15" s="1873" t="s">
        <v>511</v>
      </c>
      <c r="D15" s="1874"/>
      <c r="E15" s="1874"/>
      <c r="F15" s="1874"/>
      <c r="G15" s="1874"/>
      <c r="H15" s="1874"/>
      <c r="I15" s="1874"/>
      <c r="J15" s="1874"/>
      <c r="K15" s="946">
        <v>0.02</v>
      </c>
      <c r="L15" s="1896">
        <v>1</v>
      </c>
      <c r="M15" s="1896"/>
      <c r="N15" s="1896"/>
      <c r="O15" s="1896"/>
      <c r="P15" s="1896"/>
      <c r="Q15" s="1896"/>
      <c r="R15" s="563"/>
      <c r="S15" s="947">
        <v>16</v>
      </c>
      <c r="T15" s="1873" t="s">
        <v>512</v>
      </c>
      <c r="U15" s="1873"/>
      <c r="V15" s="1873"/>
      <c r="W15" s="1873"/>
      <c r="X15" s="1873"/>
      <c r="Y15" s="1873"/>
      <c r="Z15" s="1873"/>
      <c r="AA15" s="1873"/>
      <c r="AB15" s="948">
        <v>0.04</v>
      </c>
      <c r="AC15" s="1896">
        <v>2</v>
      </c>
      <c r="AD15" s="1896"/>
      <c r="AE15" s="1896"/>
      <c r="AF15" s="1896"/>
      <c r="AG15" s="1896"/>
      <c r="AH15" s="1897"/>
      <c r="AI15" s="126"/>
      <c r="AJ15" s="126"/>
      <c r="AK15" s="130"/>
      <c r="AL15" s="130"/>
      <c r="AM15" s="126"/>
      <c r="AN15" s="126"/>
      <c r="AO15" s="126"/>
      <c r="AP15" s="1899">
        <v>3</v>
      </c>
      <c r="AQ15" s="1900"/>
      <c r="AR15" s="949">
        <v>0</v>
      </c>
      <c r="AS15" s="126"/>
      <c r="AT15" s="126"/>
      <c r="AU15" s="131">
        <v>3</v>
      </c>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6"/>
      <c r="CD15" s="126"/>
      <c r="CE15" s="126"/>
      <c r="CF15" s="126"/>
      <c r="CG15" s="126"/>
      <c r="CH15" s="126"/>
      <c r="CI15" s="126"/>
      <c r="CJ15" s="126"/>
    </row>
    <row r="16" spans="2:88" s="132" customFormat="1" ht="54" customHeight="1">
      <c r="B16" s="945">
        <v>4</v>
      </c>
      <c r="C16" s="1873" t="s">
        <v>513</v>
      </c>
      <c r="D16" s="1874"/>
      <c r="E16" s="1874"/>
      <c r="F16" s="1874"/>
      <c r="G16" s="1874"/>
      <c r="H16" s="1874"/>
      <c r="I16" s="1874"/>
      <c r="J16" s="1874"/>
      <c r="K16" s="946">
        <v>0.05</v>
      </c>
      <c r="L16" s="1896">
        <v>1</v>
      </c>
      <c r="M16" s="1896"/>
      <c r="N16" s="1896"/>
      <c r="O16" s="1896"/>
      <c r="P16" s="1896"/>
      <c r="Q16" s="1896"/>
      <c r="R16" s="563"/>
      <c r="S16" s="947">
        <v>17</v>
      </c>
      <c r="T16" s="1873" t="s">
        <v>514</v>
      </c>
      <c r="U16" s="1874"/>
      <c r="V16" s="1874"/>
      <c r="W16" s="1874"/>
      <c r="X16" s="1874"/>
      <c r="Y16" s="1874"/>
      <c r="Z16" s="1874"/>
      <c r="AA16" s="1874"/>
      <c r="AB16" s="948">
        <v>0.03</v>
      </c>
      <c r="AC16" s="1896">
        <v>2</v>
      </c>
      <c r="AD16" s="1896"/>
      <c r="AE16" s="1896"/>
      <c r="AF16" s="1896"/>
      <c r="AG16" s="1896"/>
      <c r="AH16" s="1897"/>
      <c r="AI16" s="126"/>
      <c r="AJ16" s="126"/>
      <c r="AK16" s="130"/>
      <c r="AL16" s="130"/>
      <c r="AM16" s="126"/>
      <c r="AN16" s="126"/>
      <c r="AO16" s="126"/>
      <c r="AP16" s="1901"/>
      <c r="AQ16" s="1901"/>
      <c r="AR16" s="133"/>
      <c r="AS16" s="133"/>
      <c r="AT16" s="126"/>
      <c r="AU16" s="131" t="s">
        <v>304</v>
      </c>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6"/>
      <c r="BZ16" s="126"/>
      <c r="CA16" s="126"/>
      <c r="CB16" s="126"/>
      <c r="CC16" s="126"/>
      <c r="CD16" s="126"/>
      <c r="CE16" s="126"/>
      <c r="CF16" s="126"/>
      <c r="CG16" s="126"/>
      <c r="CH16" s="126"/>
      <c r="CI16" s="126"/>
      <c r="CJ16" s="126"/>
    </row>
    <row r="17" spans="2:88" s="132" customFormat="1" ht="38.450000000000003" customHeight="1">
      <c r="B17" s="945">
        <v>5</v>
      </c>
      <c r="C17" s="1898" t="s">
        <v>515</v>
      </c>
      <c r="D17" s="1898"/>
      <c r="E17" s="1898"/>
      <c r="F17" s="1898"/>
      <c r="G17" s="1898"/>
      <c r="H17" s="1898"/>
      <c r="I17" s="1898"/>
      <c r="J17" s="1898"/>
      <c r="K17" s="946">
        <v>0.03</v>
      </c>
      <c r="L17" s="1896">
        <v>1</v>
      </c>
      <c r="M17" s="1896"/>
      <c r="N17" s="1896"/>
      <c r="O17" s="1896"/>
      <c r="P17" s="1896"/>
      <c r="Q17" s="1896"/>
      <c r="R17" s="563"/>
      <c r="S17" s="947">
        <v>18</v>
      </c>
      <c r="T17" s="1873" t="s">
        <v>516</v>
      </c>
      <c r="U17" s="1873"/>
      <c r="V17" s="1873"/>
      <c r="W17" s="1873"/>
      <c r="X17" s="1873"/>
      <c r="Y17" s="1873"/>
      <c r="Z17" s="1873"/>
      <c r="AA17" s="1873"/>
      <c r="AB17" s="948">
        <v>0.05</v>
      </c>
      <c r="AC17" s="1896" t="s">
        <v>304</v>
      </c>
      <c r="AD17" s="1896"/>
      <c r="AE17" s="1896"/>
      <c r="AF17" s="1896"/>
      <c r="AG17" s="1896"/>
      <c r="AH17" s="1897"/>
      <c r="AI17" s="126"/>
      <c r="AJ17" s="126"/>
      <c r="AK17" s="130"/>
      <c r="AL17" s="130"/>
      <c r="AM17" s="126"/>
      <c r="AN17" s="134"/>
      <c r="AO17" s="134"/>
      <c r="AP17" s="134"/>
      <c r="AQ17" s="134"/>
      <c r="AR17" s="134"/>
      <c r="AS17" s="134"/>
      <c r="AT17" s="134"/>
      <c r="AU17" s="134"/>
      <c r="AV17" s="126"/>
      <c r="AW17" s="126"/>
      <c r="AX17" s="126"/>
      <c r="AY17" s="126"/>
      <c r="AZ17" s="126"/>
      <c r="BA17" s="126"/>
      <c r="BB17" s="126"/>
      <c r="BC17" s="126"/>
      <c r="BD17" s="126"/>
      <c r="BE17" s="126"/>
      <c r="BF17" s="126"/>
      <c r="BG17" s="126"/>
      <c r="BH17" s="126"/>
      <c r="BI17" s="126"/>
      <c r="BJ17" s="126"/>
      <c r="BK17" s="126"/>
      <c r="BL17" s="126"/>
      <c r="BM17" s="126"/>
      <c r="BN17" s="126"/>
      <c r="BO17" s="126"/>
      <c r="BP17" s="126"/>
      <c r="BQ17" s="126"/>
      <c r="BR17" s="126"/>
      <c r="BS17" s="126"/>
      <c r="BT17" s="126"/>
      <c r="BU17" s="126"/>
      <c r="BV17" s="126"/>
      <c r="BW17" s="126"/>
      <c r="BX17" s="126"/>
      <c r="BY17" s="126"/>
      <c r="BZ17" s="126"/>
      <c r="CA17" s="126"/>
      <c r="CB17" s="126"/>
      <c r="CC17" s="126"/>
      <c r="CD17" s="126"/>
      <c r="CE17" s="126"/>
      <c r="CF17" s="126"/>
      <c r="CG17" s="126"/>
      <c r="CH17" s="126"/>
      <c r="CI17" s="126"/>
      <c r="CJ17" s="126"/>
    </row>
    <row r="18" spans="2:88" s="132" customFormat="1" ht="49.9" customHeight="1">
      <c r="B18" s="945">
        <v>6</v>
      </c>
      <c r="C18" s="1898" t="s">
        <v>517</v>
      </c>
      <c r="D18" s="1898"/>
      <c r="E18" s="1898"/>
      <c r="F18" s="1898"/>
      <c r="G18" s="1898"/>
      <c r="H18" s="1898"/>
      <c r="I18" s="1898"/>
      <c r="J18" s="1898"/>
      <c r="K18" s="946"/>
      <c r="L18" s="1896">
        <v>1</v>
      </c>
      <c r="M18" s="1896"/>
      <c r="N18" s="1896"/>
      <c r="O18" s="1896"/>
      <c r="P18" s="1896"/>
      <c r="Q18" s="1896"/>
      <c r="R18" s="563"/>
      <c r="S18" s="947">
        <v>19</v>
      </c>
      <c r="T18" s="1873" t="s">
        <v>518</v>
      </c>
      <c r="U18" s="1873"/>
      <c r="V18" s="1873"/>
      <c r="W18" s="1873"/>
      <c r="X18" s="1873"/>
      <c r="Y18" s="1873"/>
      <c r="Z18" s="1873"/>
      <c r="AA18" s="1873"/>
      <c r="AB18" s="948"/>
      <c r="AC18" s="1896">
        <v>2</v>
      </c>
      <c r="AD18" s="1896"/>
      <c r="AE18" s="1896"/>
      <c r="AF18" s="1896"/>
      <c r="AG18" s="1896"/>
      <c r="AH18" s="1897"/>
      <c r="AI18" s="126"/>
      <c r="AJ18" s="126"/>
      <c r="AK18" s="130"/>
      <c r="AL18" s="130" t="s">
        <v>519</v>
      </c>
      <c r="AM18" s="126" t="s">
        <v>520</v>
      </c>
      <c r="AN18" s="135"/>
      <c r="AO18" s="135"/>
      <c r="AP18" s="135"/>
      <c r="AQ18" s="135"/>
      <c r="AR18" s="135"/>
      <c r="AS18" s="135"/>
      <c r="AT18" s="135"/>
      <c r="AU18" s="135"/>
      <c r="AV18" s="126"/>
      <c r="AW18" s="126"/>
      <c r="AX18" s="126"/>
      <c r="AY18" s="126"/>
      <c r="AZ18" s="126"/>
      <c r="BA18" s="126"/>
      <c r="BB18" s="126"/>
      <c r="BC18" s="126"/>
      <c r="BD18" s="126"/>
      <c r="BE18" s="126"/>
      <c r="BF18" s="126"/>
      <c r="BG18" s="126"/>
      <c r="BH18" s="126"/>
      <c r="BI18" s="126"/>
      <c r="BJ18" s="126"/>
      <c r="BK18" s="126"/>
      <c r="BL18" s="126"/>
      <c r="BM18" s="126"/>
      <c r="BN18" s="126"/>
      <c r="BO18" s="126"/>
      <c r="BP18" s="126"/>
      <c r="BQ18" s="126"/>
      <c r="BR18" s="126"/>
      <c r="BS18" s="126"/>
      <c r="BT18" s="126"/>
      <c r="BU18" s="126"/>
      <c r="BV18" s="126"/>
      <c r="BW18" s="126"/>
      <c r="BX18" s="126"/>
      <c r="BY18" s="126"/>
      <c r="BZ18" s="126"/>
      <c r="CA18" s="126"/>
      <c r="CB18" s="126"/>
      <c r="CC18" s="126"/>
      <c r="CD18" s="126"/>
      <c r="CE18" s="126"/>
      <c r="CF18" s="126"/>
      <c r="CG18" s="126"/>
      <c r="CH18" s="126"/>
      <c r="CI18" s="126"/>
      <c r="CJ18" s="126"/>
    </row>
    <row r="19" spans="2:88" s="132" customFormat="1" ht="45" customHeight="1">
      <c r="B19" s="945">
        <v>7</v>
      </c>
      <c r="C19" s="1898" t="s">
        <v>521</v>
      </c>
      <c r="D19" s="1898"/>
      <c r="E19" s="1898"/>
      <c r="F19" s="1898"/>
      <c r="G19" s="1898"/>
      <c r="H19" s="1898"/>
      <c r="I19" s="1898"/>
      <c r="J19" s="1898"/>
      <c r="K19" s="946"/>
      <c r="L19" s="1896">
        <v>1</v>
      </c>
      <c r="M19" s="1896"/>
      <c r="N19" s="1896"/>
      <c r="O19" s="1896"/>
      <c r="P19" s="1896"/>
      <c r="Q19" s="1896"/>
      <c r="R19" s="563"/>
      <c r="S19" s="947">
        <v>20</v>
      </c>
      <c r="T19" s="1873" t="s">
        <v>522</v>
      </c>
      <c r="U19" s="1873"/>
      <c r="V19" s="1873"/>
      <c r="W19" s="1873"/>
      <c r="X19" s="1873"/>
      <c r="Y19" s="1873"/>
      <c r="Z19" s="1873"/>
      <c r="AA19" s="1873"/>
      <c r="AB19" s="948"/>
      <c r="AC19" s="1896">
        <v>2</v>
      </c>
      <c r="AD19" s="1896"/>
      <c r="AE19" s="1896"/>
      <c r="AF19" s="1896"/>
      <c r="AG19" s="1896"/>
      <c r="AH19" s="1897"/>
      <c r="AI19" s="126"/>
      <c r="AJ19" s="126"/>
      <c r="AK19" s="130"/>
      <c r="AL19" s="130" t="s">
        <v>523</v>
      </c>
      <c r="AM19" s="126" t="s">
        <v>524</v>
      </c>
      <c r="AN19" s="135"/>
      <c r="AO19" s="135"/>
      <c r="AP19" s="135"/>
      <c r="AQ19" s="135"/>
      <c r="AR19" s="135"/>
      <c r="AS19" s="135"/>
      <c r="AT19" s="135"/>
      <c r="AU19" s="135"/>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6"/>
      <c r="BZ19" s="126"/>
      <c r="CA19" s="126"/>
      <c r="CB19" s="126"/>
      <c r="CC19" s="126"/>
      <c r="CD19" s="126"/>
      <c r="CE19" s="126"/>
      <c r="CF19" s="126"/>
      <c r="CG19" s="126"/>
      <c r="CH19" s="126"/>
      <c r="CI19" s="126"/>
      <c r="CJ19" s="126"/>
    </row>
    <row r="20" spans="2:88" s="132" customFormat="1" ht="44.45" customHeight="1">
      <c r="B20" s="945">
        <v>8</v>
      </c>
      <c r="C20" s="1873" t="s">
        <v>525</v>
      </c>
      <c r="D20" s="1873"/>
      <c r="E20" s="1873"/>
      <c r="F20" s="1873"/>
      <c r="G20" s="1873"/>
      <c r="H20" s="1873"/>
      <c r="I20" s="1873"/>
      <c r="J20" s="1873"/>
      <c r="K20" s="946">
        <v>0.03</v>
      </c>
      <c r="L20" s="1896">
        <v>1</v>
      </c>
      <c r="M20" s="1896"/>
      <c r="N20" s="1896"/>
      <c r="O20" s="1896"/>
      <c r="P20" s="1896"/>
      <c r="Q20" s="1896"/>
      <c r="R20" s="563"/>
      <c r="S20" s="947">
        <v>21</v>
      </c>
      <c r="T20" s="1873" t="s">
        <v>526</v>
      </c>
      <c r="U20" s="1873"/>
      <c r="V20" s="1873"/>
      <c r="W20" s="1873"/>
      <c r="X20" s="1873"/>
      <c r="Y20" s="1873"/>
      <c r="Z20" s="1873"/>
      <c r="AA20" s="1873"/>
      <c r="AB20" s="948">
        <v>0.05</v>
      </c>
      <c r="AC20" s="1896">
        <v>2</v>
      </c>
      <c r="AD20" s="1896"/>
      <c r="AE20" s="1896"/>
      <c r="AF20" s="1896"/>
      <c r="AG20" s="1896"/>
      <c r="AH20" s="1897"/>
      <c r="AI20" s="126"/>
      <c r="AJ20" s="126"/>
      <c r="AK20" s="130"/>
      <c r="AL20" s="130" t="s">
        <v>527</v>
      </c>
      <c r="AM20" s="126" t="s">
        <v>528</v>
      </c>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c r="BJ20" s="126"/>
      <c r="BK20" s="126"/>
      <c r="BL20" s="126"/>
      <c r="BM20" s="126"/>
      <c r="BN20" s="126"/>
      <c r="BO20" s="126"/>
      <c r="BP20" s="126"/>
      <c r="BQ20" s="126"/>
      <c r="BR20" s="126"/>
      <c r="BS20" s="126"/>
      <c r="BT20" s="126"/>
      <c r="BU20" s="126"/>
      <c r="BV20" s="126"/>
      <c r="BW20" s="126"/>
      <c r="BX20" s="126"/>
      <c r="BY20" s="126"/>
      <c r="BZ20" s="126"/>
      <c r="CA20" s="126"/>
      <c r="CB20" s="126"/>
      <c r="CC20" s="126"/>
      <c r="CD20" s="126"/>
      <c r="CE20" s="126"/>
      <c r="CF20" s="126"/>
      <c r="CG20" s="126"/>
      <c r="CH20" s="126"/>
      <c r="CI20" s="126"/>
      <c r="CJ20" s="126"/>
    </row>
    <row r="21" spans="2:88" s="132" customFormat="1" ht="42.6" customHeight="1">
      <c r="B21" s="945">
        <v>9</v>
      </c>
      <c r="C21" s="1873" t="s">
        <v>529</v>
      </c>
      <c r="D21" s="1874"/>
      <c r="E21" s="1874"/>
      <c r="F21" s="1874"/>
      <c r="G21" s="1874"/>
      <c r="H21" s="1874"/>
      <c r="I21" s="1874"/>
      <c r="J21" s="1874"/>
      <c r="K21" s="946">
        <v>0.05</v>
      </c>
      <c r="L21" s="1896">
        <v>1</v>
      </c>
      <c r="M21" s="1896"/>
      <c r="N21" s="1896"/>
      <c r="O21" s="1896"/>
      <c r="P21" s="1896"/>
      <c r="Q21" s="1896"/>
      <c r="R21" s="563"/>
      <c r="S21" s="947">
        <v>22</v>
      </c>
      <c r="T21" s="1873" t="s">
        <v>530</v>
      </c>
      <c r="U21" s="1873"/>
      <c r="V21" s="1873"/>
      <c r="W21" s="1873"/>
      <c r="X21" s="1873"/>
      <c r="Y21" s="1873"/>
      <c r="Z21" s="1873"/>
      <c r="AA21" s="1873"/>
      <c r="AB21" s="948">
        <v>0.05</v>
      </c>
      <c r="AC21" s="1896">
        <v>2</v>
      </c>
      <c r="AD21" s="1896"/>
      <c r="AE21" s="1896"/>
      <c r="AF21" s="1896"/>
      <c r="AG21" s="1896"/>
      <c r="AH21" s="1897"/>
      <c r="AI21" s="126"/>
      <c r="AJ21" s="126"/>
      <c r="AK21" s="130"/>
      <c r="AL21" s="130"/>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6"/>
      <c r="BP21" s="126"/>
      <c r="BQ21" s="126"/>
      <c r="BR21" s="126"/>
      <c r="BS21" s="126"/>
      <c r="BT21" s="126"/>
      <c r="BU21" s="126"/>
      <c r="BV21" s="126"/>
      <c r="BW21" s="126"/>
      <c r="BX21" s="126"/>
      <c r="BY21" s="126"/>
      <c r="BZ21" s="126"/>
      <c r="CA21" s="126"/>
      <c r="CB21" s="126"/>
      <c r="CC21" s="126"/>
      <c r="CD21" s="126"/>
      <c r="CE21" s="126"/>
      <c r="CF21" s="126"/>
      <c r="CG21" s="126"/>
      <c r="CH21" s="126"/>
      <c r="CI21" s="126"/>
      <c r="CJ21" s="126"/>
    </row>
    <row r="22" spans="2:88" s="132" customFormat="1" ht="46.15" customHeight="1">
      <c r="B22" s="945">
        <v>10</v>
      </c>
      <c r="C22" s="1873" t="s">
        <v>531</v>
      </c>
      <c r="D22" s="1874"/>
      <c r="E22" s="1874"/>
      <c r="F22" s="1874"/>
      <c r="G22" s="1874"/>
      <c r="H22" s="1874"/>
      <c r="I22" s="1874"/>
      <c r="J22" s="1874"/>
      <c r="K22" s="946">
        <v>0.03</v>
      </c>
      <c r="L22" s="1896">
        <v>1</v>
      </c>
      <c r="M22" s="1896"/>
      <c r="N22" s="1896"/>
      <c r="O22" s="1896"/>
      <c r="P22" s="1896"/>
      <c r="Q22" s="1896"/>
      <c r="R22" s="563"/>
      <c r="S22" s="947">
        <v>23</v>
      </c>
      <c r="T22" s="1873" t="s">
        <v>532</v>
      </c>
      <c r="U22" s="1873"/>
      <c r="V22" s="1873"/>
      <c r="W22" s="1873"/>
      <c r="X22" s="1873"/>
      <c r="Y22" s="1873"/>
      <c r="Z22" s="1873"/>
      <c r="AA22" s="1873"/>
      <c r="AB22" s="948">
        <v>0.03</v>
      </c>
      <c r="AC22" s="1896">
        <v>1</v>
      </c>
      <c r="AD22" s="1896"/>
      <c r="AE22" s="1896"/>
      <c r="AF22" s="1896"/>
      <c r="AG22" s="1896"/>
      <c r="AH22" s="1897"/>
      <c r="AI22" s="126"/>
      <c r="AJ22" s="126"/>
      <c r="AK22" s="130"/>
      <c r="AL22" s="130" t="s">
        <v>533</v>
      </c>
      <c r="AM22" s="126"/>
      <c r="AN22" s="136"/>
      <c r="AO22" s="137"/>
      <c r="AP22" s="137"/>
      <c r="AQ22" s="137"/>
      <c r="AR22" s="137"/>
      <c r="AS22" s="137"/>
      <c r="AT22" s="137"/>
      <c r="AU22" s="137"/>
      <c r="AV22" s="126"/>
      <c r="AW22" s="126"/>
      <c r="AX22" s="126"/>
      <c r="AY22" s="126"/>
      <c r="AZ22" s="126"/>
      <c r="BA22" s="126"/>
      <c r="BB22" s="126"/>
      <c r="BC22" s="126"/>
      <c r="BD22" s="126"/>
      <c r="BE22" s="126"/>
      <c r="BF22" s="126"/>
      <c r="BG22" s="126"/>
      <c r="BH22" s="126"/>
      <c r="BI22" s="126"/>
      <c r="BJ22" s="126"/>
      <c r="BK22" s="126"/>
      <c r="BL22" s="126"/>
      <c r="BM22" s="126"/>
      <c r="BN22" s="126"/>
      <c r="BO22" s="126"/>
      <c r="BP22" s="126"/>
      <c r="BQ22" s="126"/>
      <c r="BR22" s="126"/>
      <c r="BS22" s="126"/>
      <c r="BT22" s="126"/>
      <c r="BU22" s="126"/>
      <c r="BV22" s="126"/>
      <c r="BW22" s="126"/>
      <c r="BX22" s="126"/>
      <c r="BY22" s="126"/>
      <c r="BZ22" s="126"/>
      <c r="CA22" s="126"/>
      <c r="CB22" s="126"/>
      <c r="CC22" s="126"/>
      <c r="CD22" s="126"/>
      <c r="CE22" s="126"/>
      <c r="CF22" s="126"/>
      <c r="CG22" s="126"/>
      <c r="CH22" s="126"/>
      <c r="CI22" s="126"/>
      <c r="CJ22" s="126"/>
    </row>
    <row r="23" spans="2:88" s="132" customFormat="1" ht="45.6" customHeight="1">
      <c r="B23" s="945">
        <v>11</v>
      </c>
      <c r="C23" s="1873" t="s">
        <v>534</v>
      </c>
      <c r="D23" s="1874"/>
      <c r="E23" s="1874"/>
      <c r="F23" s="1874"/>
      <c r="G23" s="1874"/>
      <c r="H23" s="1874"/>
      <c r="I23" s="1874"/>
      <c r="J23" s="1874"/>
      <c r="K23" s="946">
        <v>0.03</v>
      </c>
      <c r="L23" s="1896">
        <v>1</v>
      </c>
      <c r="M23" s="1896"/>
      <c r="N23" s="1896"/>
      <c r="O23" s="1896"/>
      <c r="P23" s="1896"/>
      <c r="Q23" s="1896"/>
      <c r="R23" s="563"/>
      <c r="S23" s="947">
        <v>24</v>
      </c>
      <c r="T23" s="1873" t="s">
        <v>535</v>
      </c>
      <c r="U23" s="1873"/>
      <c r="V23" s="1873"/>
      <c r="W23" s="1873"/>
      <c r="X23" s="1873"/>
      <c r="Y23" s="1873"/>
      <c r="Z23" s="1873"/>
      <c r="AA23" s="1873"/>
      <c r="AB23" s="948">
        <v>0.03</v>
      </c>
      <c r="AC23" s="1896">
        <v>2</v>
      </c>
      <c r="AD23" s="1896"/>
      <c r="AE23" s="1896"/>
      <c r="AF23" s="1896"/>
      <c r="AG23" s="1896"/>
      <c r="AH23" s="1897"/>
      <c r="AI23" s="126"/>
      <c r="AJ23" s="126"/>
      <c r="AK23" s="130"/>
      <c r="AL23" s="130"/>
      <c r="AM23" s="126"/>
      <c r="AN23" s="126"/>
      <c r="AO23" s="126"/>
      <c r="AP23" s="128"/>
      <c r="AQ23" s="128"/>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c r="BX23" s="126"/>
      <c r="BY23" s="126"/>
      <c r="BZ23" s="126"/>
      <c r="CA23" s="126"/>
      <c r="CB23" s="126"/>
      <c r="CC23" s="126"/>
      <c r="CD23" s="126"/>
      <c r="CE23" s="126"/>
      <c r="CF23" s="126"/>
      <c r="CG23" s="126"/>
      <c r="CH23" s="126"/>
      <c r="CI23" s="126"/>
      <c r="CJ23" s="126"/>
    </row>
    <row r="24" spans="2:88" s="132" customFormat="1" ht="47.45" customHeight="1">
      <c r="B24" s="945">
        <v>12</v>
      </c>
      <c r="C24" s="1873" t="s">
        <v>536</v>
      </c>
      <c r="D24" s="1874"/>
      <c r="E24" s="1874"/>
      <c r="F24" s="1874"/>
      <c r="G24" s="1874"/>
      <c r="H24" s="1874"/>
      <c r="I24" s="1874"/>
      <c r="J24" s="1874"/>
      <c r="K24" s="946">
        <v>0.05</v>
      </c>
      <c r="L24" s="1896">
        <v>1</v>
      </c>
      <c r="M24" s="1896"/>
      <c r="N24" s="1896"/>
      <c r="O24" s="1896"/>
      <c r="P24" s="1896"/>
      <c r="Q24" s="1896"/>
      <c r="R24" s="563"/>
      <c r="S24" s="947">
        <v>25</v>
      </c>
      <c r="T24" s="1873" t="s">
        <v>537</v>
      </c>
      <c r="U24" s="1873"/>
      <c r="V24" s="1873"/>
      <c r="W24" s="1873"/>
      <c r="X24" s="1873"/>
      <c r="Y24" s="1873"/>
      <c r="Z24" s="1873"/>
      <c r="AA24" s="1873"/>
      <c r="AB24" s="948">
        <v>0.04</v>
      </c>
      <c r="AC24" s="1896">
        <v>1</v>
      </c>
      <c r="AD24" s="1896"/>
      <c r="AE24" s="1896"/>
      <c r="AF24" s="1896"/>
      <c r="AG24" s="1896"/>
      <c r="AH24" s="1897"/>
      <c r="AI24" s="126"/>
      <c r="AJ24" s="126"/>
      <c r="AK24" s="130"/>
      <c r="AL24" s="130"/>
      <c r="AM24" s="126"/>
      <c r="AN24" s="136"/>
      <c r="AO24" s="137"/>
      <c r="AP24" s="137"/>
      <c r="AQ24" s="137"/>
      <c r="AR24" s="137"/>
      <c r="AS24" s="137"/>
      <c r="AT24" s="137"/>
      <c r="AU24" s="137"/>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6"/>
      <c r="BZ24" s="126"/>
      <c r="CA24" s="126"/>
      <c r="CB24" s="126"/>
      <c r="CC24" s="126"/>
      <c r="CD24" s="126"/>
      <c r="CE24" s="126"/>
      <c r="CF24" s="126"/>
      <c r="CG24" s="126"/>
      <c r="CH24" s="126"/>
      <c r="CI24" s="126"/>
      <c r="CJ24" s="126"/>
    </row>
    <row r="25" spans="2:88" s="132" customFormat="1" ht="54" customHeight="1">
      <c r="B25" s="945">
        <v>13</v>
      </c>
      <c r="C25" s="1873" t="s">
        <v>538</v>
      </c>
      <c r="D25" s="1873"/>
      <c r="E25" s="1873"/>
      <c r="F25" s="1873"/>
      <c r="G25" s="1873"/>
      <c r="H25" s="1873"/>
      <c r="I25" s="1873"/>
      <c r="J25" s="1873"/>
      <c r="K25" s="946"/>
      <c r="L25" s="1896">
        <v>2</v>
      </c>
      <c r="M25" s="1896"/>
      <c r="N25" s="1896"/>
      <c r="O25" s="1896"/>
      <c r="P25" s="1896"/>
      <c r="Q25" s="1896"/>
      <c r="R25" s="563"/>
      <c r="S25" s="947">
        <v>26</v>
      </c>
      <c r="T25" s="1873" t="s">
        <v>539</v>
      </c>
      <c r="U25" s="1873"/>
      <c r="V25" s="1873"/>
      <c r="W25" s="1873"/>
      <c r="X25" s="1873"/>
      <c r="Y25" s="1873"/>
      <c r="Z25" s="1873"/>
      <c r="AA25" s="1873"/>
      <c r="AB25" s="948"/>
      <c r="AC25" s="1896">
        <v>1</v>
      </c>
      <c r="AD25" s="1896"/>
      <c r="AE25" s="1896"/>
      <c r="AF25" s="1896"/>
      <c r="AG25" s="1896"/>
      <c r="AH25" s="1897"/>
      <c r="AI25" s="126"/>
      <c r="AJ25" s="126"/>
      <c r="AK25" s="130"/>
      <c r="AL25" s="130"/>
      <c r="AM25" s="126"/>
      <c r="AN25" s="138"/>
      <c r="AO25" s="137"/>
      <c r="AP25" s="137"/>
      <c r="AQ25" s="137"/>
      <c r="AR25" s="137"/>
      <c r="AS25" s="137"/>
      <c r="AT25" s="137"/>
      <c r="AU25" s="137"/>
      <c r="AV25" s="126"/>
      <c r="AW25" s="126"/>
      <c r="AX25" s="126"/>
      <c r="AY25" s="131"/>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c r="CH25" s="126"/>
      <c r="CI25" s="126"/>
      <c r="CJ25" s="126"/>
    </row>
    <row r="26" spans="2:88" s="132" customFormat="1" ht="1.9" customHeight="1" thickBot="1">
      <c r="B26" s="557"/>
      <c r="S26" s="564"/>
      <c r="AH26" s="555"/>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6"/>
      <c r="BZ26" s="126"/>
      <c r="CA26" s="126"/>
      <c r="CB26" s="126"/>
      <c r="CC26" s="126"/>
      <c r="CD26" s="126"/>
      <c r="CE26" s="126"/>
      <c r="CF26" s="126"/>
      <c r="CG26" s="126"/>
      <c r="CH26" s="126"/>
      <c r="CI26" s="126"/>
      <c r="CJ26" s="126"/>
    </row>
    <row r="27" spans="2:88" s="132" customFormat="1" ht="22.15" customHeight="1" thickBot="1">
      <c r="B27" s="1886" t="s">
        <v>388</v>
      </c>
      <c r="C27" s="1887"/>
      <c r="D27" s="1887"/>
      <c r="E27" s="1887"/>
      <c r="F27" s="1887"/>
      <c r="G27" s="1888" t="s">
        <v>1128</v>
      </c>
      <c r="H27" s="1889"/>
      <c r="I27" s="1889"/>
      <c r="J27" s="1889"/>
      <c r="K27" s="1889"/>
      <c r="L27" s="1889"/>
      <c r="M27" s="1889"/>
      <c r="N27" s="1889"/>
      <c r="O27" s="1889"/>
      <c r="P27" s="1889"/>
      <c r="Q27" s="1890"/>
      <c r="R27" s="554"/>
      <c r="S27" s="1891" t="s">
        <v>540</v>
      </c>
      <c r="T27" s="1892"/>
      <c r="U27" s="1892"/>
      <c r="V27" s="1892"/>
      <c r="W27" s="1892"/>
      <c r="X27" s="1893" t="s">
        <v>823</v>
      </c>
      <c r="Y27" s="1894"/>
      <c r="Z27" s="1894"/>
      <c r="AA27" s="1894"/>
      <c r="AB27" s="1894"/>
      <c r="AC27" s="1894"/>
      <c r="AD27" s="1894"/>
      <c r="AE27" s="1894"/>
      <c r="AF27" s="1894"/>
      <c r="AG27" s="1894"/>
      <c r="AH27" s="1895"/>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6"/>
      <c r="BZ27" s="126"/>
      <c r="CA27" s="126"/>
      <c r="CB27" s="126"/>
      <c r="CC27" s="126"/>
      <c r="CD27" s="126"/>
      <c r="CE27" s="126"/>
      <c r="CF27" s="126"/>
      <c r="CG27" s="126"/>
      <c r="CH27" s="126"/>
      <c r="CI27" s="126"/>
      <c r="CJ27" s="126"/>
    </row>
    <row r="28" spans="2:88" ht="14.45" customHeight="1" thickBot="1">
      <c r="B28" s="1875" t="s">
        <v>541</v>
      </c>
      <c r="C28" s="1876"/>
      <c r="D28" s="1876"/>
      <c r="E28" s="1876"/>
      <c r="F28" s="1876"/>
      <c r="G28" s="1876"/>
      <c r="H28" s="1876"/>
      <c r="I28" s="1876"/>
      <c r="J28" s="1876"/>
      <c r="K28" s="1876"/>
      <c r="L28" s="1876"/>
      <c r="M28" s="1876"/>
      <c r="N28" s="1876"/>
      <c r="O28" s="1876"/>
      <c r="P28" s="1876"/>
      <c r="Q28" s="1876"/>
      <c r="R28" s="1876"/>
      <c r="S28" s="1876"/>
      <c r="T28" s="1876"/>
      <c r="U28" s="1876"/>
      <c r="V28" s="1876"/>
      <c r="W28" s="1876"/>
      <c r="X28" s="1876"/>
      <c r="Y28" s="1876"/>
      <c r="Z28" s="1876"/>
      <c r="AA28" s="1876"/>
      <c r="AB28" s="1876"/>
      <c r="AC28" s="1876"/>
      <c r="AD28" s="1876"/>
      <c r="AE28" s="1876"/>
      <c r="AF28" s="1876"/>
      <c r="AG28" s="1876"/>
      <c r="AH28" s="1877"/>
      <c r="AI28" s="126"/>
      <c r="AJ28" s="126"/>
    </row>
    <row r="29" spans="2:88" ht="18" customHeight="1" thickBot="1">
      <c r="B29" s="1878">
        <v>1</v>
      </c>
      <c r="C29" s="1879"/>
      <c r="D29" s="1880">
        <f>COUNTIF(L13:Q26,"1")+COUNTIF(AB13:AG26,"1")</f>
        <v>15</v>
      </c>
      <c r="E29" s="1880"/>
      <c r="F29" s="1880"/>
      <c r="G29" s="1880"/>
      <c r="H29" s="1880"/>
      <c r="I29" s="1881">
        <v>2</v>
      </c>
      <c r="J29" s="1881"/>
      <c r="K29" s="553"/>
      <c r="L29" s="1882">
        <f>COUNTIF(L13:Q26,"2")+COUNTIF(AB13:AG26,"2")</f>
        <v>10</v>
      </c>
      <c r="M29" s="1882"/>
      <c r="N29" s="1882"/>
      <c r="O29" s="1882"/>
      <c r="P29" s="1882"/>
      <c r="Q29" s="1882"/>
      <c r="R29" s="1882"/>
      <c r="S29" s="1882"/>
      <c r="T29" s="1882"/>
      <c r="U29" s="1881">
        <v>3</v>
      </c>
      <c r="V29" s="1881"/>
      <c r="W29" s="1883">
        <f>COUNTIF(L13:Q26,"3")+COUNTIF(AB13:AG26,"3")</f>
        <v>0</v>
      </c>
      <c r="X29" s="1884"/>
      <c r="Y29" s="1884"/>
      <c r="Z29" s="1884"/>
      <c r="AA29" s="1884"/>
      <c r="AB29" s="1884"/>
      <c r="AC29" s="1884"/>
      <c r="AD29" s="1884"/>
      <c r="AE29" s="1884"/>
      <c r="AF29" s="1884"/>
      <c r="AG29" s="1884"/>
      <c r="AH29" s="1885"/>
      <c r="AI29" s="126"/>
      <c r="AJ29" s="126"/>
    </row>
    <row r="30" spans="2:88">
      <c r="AI30" s="126"/>
      <c r="AJ30" s="126"/>
    </row>
    <row r="31" spans="2:88">
      <c r="AI31" s="126"/>
      <c r="AJ31" s="126"/>
    </row>
    <row r="32" spans="2:88">
      <c r="AI32" s="126"/>
      <c r="AJ32" s="126"/>
    </row>
    <row r="33" spans="19:19" s="126" customFormat="1">
      <c r="S33" s="556"/>
    </row>
    <row r="34" spans="19:19" s="126" customFormat="1">
      <c r="S34" s="556"/>
    </row>
    <row r="35" spans="19:19" s="126" customFormat="1">
      <c r="S35" s="556"/>
    </row>
    <row r="36" spans="19:19" s="126" customFormat="1">
      <c r="S36" s="556"/>
    </row>
    <row r="37" spans="19:19" s="126" customFormat="1">
      <c r="S37" s="556"/>
    </row>
    <row r="38" spans="19:19" s="126" customFormat="1">
      <c r="S38" s="556"/>
    </row>
    <row r="39" spans="19:19" s="126" customFormat="1">
      <c r="S39" s="556"/>
    </row>
    <row r="40" spans="19:19" s="126" customFormat="1">
      <c r="S40" s="556"/>
    </row>
    <row r="41" spans="19:19" s="126" customFormat="1">
      <c r="S41" s="556"/>
    </row>
    <row r="42" spans="19:19" s="126" customFormat="1">
      <c r="S42" s="556"/>
    </row>
    <row r="43" spans="19:19" s="126" customFormat="1">
      <c r="S43" s="556"/>
    </row>
    <row r="44" spans="19:19" s="126" customFormat="1">
      <c r="S44" s="556"/>
    </row>
    <row r="45" spans="19:19" s="126" customFormat="1">
      <c r="S45" s="556"/>
    </row>
    <row r="46" spans="19:19" s="126" customFormat="1">
      <c r="S46" s="556"/>
    </row>
    <row r="47" spans="19:19" s="126" customFormat="1">
      <c r="S47" s="556"/>
    </row>
    <row r="48" spans="19:19" s="126" customFormat="1">
      <c r="S48" s="556"/>
    </row>
    <row r="49" spans="19:19" s="126" customFormat="1">
      <c r="S49" s="556"/>
    </row>
    <row r="50" spans="19:19" s="126" customFormat="1">
      <c r="S50" s="556"/>
    </row>
    <row r="51" spans="19:19" s="126" customFormat="1">
      <c r="S51" s="556"/>
    </row>
    <row r="52" spans="19:19" s="126" customFormat="1">
      <c r="S52" s="556"/>
    </row>
    <row r="53" spans="19:19" s="126" customFormat="1">
      <c r="S53" s="556"/>
    </row>
    <row r="54" spans="19:19" s="126" customFormat="1">
      <c r="S54" s="556"/>
    </row>
    <row r="55" spans="19:19" s="126" customFormat="1">
      <c r="S55" s="556"/>
    </row>
    <row r="56" spans="19:19" s="126" customFormat="1">
      <c r="S56" s="556"/>
    </row>
    <row r="57" spans="19:19" s="126" customFormat="1">
      <c r="S57" s="556"/>
    </row>
    <row r="58" spans="19:19" s="126" customFormat="1">
      <c r="S58" s="556"/>
    </row>
    <row r="59" spans="19:19" s="126" customFormat="1">
      <c r="S59" s="556"/>
    </row>
    <row r="60" spans="19:19" s="126" customFormat="1">
      <c r="S60" s="556"/>
    </row>
    <row r="61" spans="19:19" s="126" customFormat="1">
      <c r="S61" s="556"/>
    </row>
    <row r="62" spans="19:19" s="126" customFormat="1">
      <c r="S62" s="556"/>
    </row>
    <row r="63" spans="19:19" s="126" customFormat="1">
      <c r="S63" s="556"/>
    </row>
    <row r="64" spans="19:19" s="126" customFormat="1">
      <c r="S64" s="556"/>
    </row>
    <row r="65" spans="19:19" s="126" customFormat="1">
      <c r="S65" s="556"/>
    </row>
    <row r="66" spans="19:19" s="126" customFormat="1">
      <c r="S66" s="556"/>
    </row>
    <row r="67" spans="19:19" s="126" customFormat="1">
      <c r="S67" s="556"/>
    </row>
    <row r="68" spans="19:19" s="126" customFormat="1">
      <c r="S68" s="556"/>
    </row>
    <row r="69" spans="19:19" s="126" customFormat="1">
      <c r="S69" s="556"/>
    </row>
    <row r="70" spans="19:19" s="126" customFormat="1">
      <c r="S70" s="556"/>
    </row>
    <row r="71" spans="19:19" s="126" customFormat="1">
      <c r="S71" s="556"/>
    </row>
    <row r="72" spans="19:19" s="126" customFormat="1">
      <c r="S72" s="556"/>
    </row>
    <row r="73" spans="19:19" s="126" customFormat="1">
      <c r="S73" s="556"/>
    </row>
    <row r="74" spans="19:19" s="126" customFormat="1">
      <c r="S74" s="556"/>
    </row>
    <row r="75" spans="19:19" s="126" customFormat="1">
      <c r="S75" s="556"/>
    </row>
    <row r="76" spans="19:19" s="126" customFormat="1">
      <c r="S76" s="556"/>
    </row>
    <row r="77" spans="19:19" s="126" customFormat="1">
      <c r="S77" s="556"/>
    </row>
    <row r="78" spans="19:19" s="126" customFormat="1">
      <c r="S78" s="556"/>
    </row>
    <row r="79" spans="19:19" s="126" customFormat="1">
      <c r="S79" s="556"/>
    </row>
    <row r="80" spans="19:19" s="126" customFormat="1">
      <c r="S80" s="556"/>
    </row>
    <row r="81" spans="19:19" s="126" customFormat="1">
      <c r="S81" s="556"/>
    </row>
    <row r="82" spans="19:19" s="126" customFormat="1">
      <c r="S82" s="556"/>
    </row>
    <row r="83" spans="19:19" s="126" customFormat="1">
      <c r="S83" s="556"/>
    </row>
    <row r="84" spans="19:19" s="126" customFormat="1">
      <c r="S84" s="556"/>
    </row>
    <row r="85" spans="19:19" s="126" customFormat="1">
      <c r="S85" s="556"/>
    </row>
    <row r="86" spans="19:19" s="126" customFormat="1">
      <c r="S86" s="556"/>
    </row>
    <row r="87" spans="19:19" s="126" customFormat="1">
      <c r="S87" s="556"/>
    </row>
    <row r="88" spans="19:19" s="126" customFormat="1">
      <c r="S88" s="556"/>
    </row>
    <row r="89" spans="19:19" s="126" customFormat="1">
      <c r="S89" s="556"/>
    </row>
    <row r="90" spans="19:19" s="126" customFormat="1">
      <c r="S90" s="556"/>
    </row>
    <row r="91" spans="19:19" s="126" customFormat="1">
      <c r="S91" s="556"/>
    </row>
    <row r="92" spans="19:19" s="126" customFormat="1">
      <c r="S92" s="556"/>
    </row>
    <row r="93" spans="19:19" s="126" customFormat="1">
      <c r="S93" s="556"/>
    </row>
    <row r="94" spans="19:19" s="126" customFormat="1">
      <c r="S94" s="556"/>
    </row>
    <row r="95" spans="19:19" s="126" customFormat="1">
      <c r="S95" s="556"/>
    </row>
    <row r="96" spans="19:19" s="126" customFormat="1">
      <c r="S96" s="556"/>
    </row>
    <row r="97" spans="19:19" s="126" customFormat="1">
      <c r="S97" s="556"/>
    </row>
    <row r="98" spans="19:19" s="126" customFormat="1">
      <c r="S98" s="556"/>
    </row>
    <row r="99" spans="19:19" s="126" customFormat="1">
      <c r="S99" s="556"/>
    </row>
    <row r="100" spans="19:19" s="126" customFormat="1">
      <c r="S100" s="556"/>
    </row>
    <row r="101" spans="19:19" s="126" customFormat="1">
      <c r="S101" s="556"/>
    </row>
    <row r="102" spans="19:19" s="126" customFormat="1">
      <c r="S102" s="556"/>
    </row>
    <row r="103" spans="19:19" s="126" customFormat="1">
      <c r="S103" s="556"/>
    </row>
    <row r="104" spans="19:19" s="126" customFormat="1">
      <c r="S104" s="556"/>
    </row>
    <row r="105" spans="19:19" s="126" customFormat="1">
      <c r="S105" s="556"/>
    </row>
    <row r="106" spans="19:19" s="126" customFormat="1">
      <c r="S106" s="556"/>
    </row>
    <row r="107" spans="19:19" s="126" customFormat="1">
      <c r="S107" s="556"/>
    </row>
    <row r="108" spans="19:19" s="126" customFormat="1">
      <c r="S108" s="556"/>
    </row>
    <row r="109" spans="19:19" s="126" customFormat="1">
      <c r="S109" s="556"/>
    </row>
    <row r="110" spans="19:19" s="126" customFormat="1">
      <c r="S110" s="556"/>
    </row>
    <row r="111" spans="19:19" s="126" customFormat="1">
      <c r="S111" s="556"/>
    </row>
    <row r="112" spans="19:19" s="126" customFormat="1">
      <c r="S112" s="556"/>
    </row>
    <row r="113" spans="19:19" s="126" customFormat="1">
      <c r="S113" s="556"/>
    </row>
    <row r="114" spans="19:19" s="126" customFormat="1">
      <c r="S114" s="556"/>
    </row>
    <row r="115" spans="19:19" s="126" customFormat="1">
      <c r="S115" s="556"/>
    </row>
    <row r="116" spans="19:19" s="126" customFormat="1">
      <c r="S116" s="556"/>
    </row>
    <row r="117" spans="19:19" s="126" customFormat="1">
      <c r="S117" s="556"/>
    </row>
    <row r="118" spans="19:19" s="126" customFormat="1">
      <c r="S118" s="556"/>
    </row>
    <row r="119" spans="19:19" s="126" customFormat="1">
      <c r="S119" s="556"/>
    </row>
  </sheetData>
  <sheetProtection selectLockedCells="1"/>
  <mergeCells count="102">
    <mergeCell ref="B5:AH5"/>
    <mergeCell ref="E6:J6"/>
    <mergeCell ref="L6:Q6"/>
    <mergeCell ref="R6:W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 ref="B1:AH1"/>
    <mergeCell ref="B2:D2"/>
    <mergeCell ref="E2:J2"/>
    <mergeCell ref="B3:AH3"/>
    <mergeCell ref="B4:D4"/>
    <mergeCell ref="E4:K4"/>
    <mergeCell ref="L4:O4"/>
    <mergeCell ref="P4:V4"/>
    <mergeCell ref="W4:X4"/>
    <mergeCell ref="Y4:AH4"/>
    <mergeCell ref="U2:AH2"/>
    <mergeCell ref="L2:T2"/>
    <mergeCell ref="AP15:AQ15"/>
    <mergeCell ref="AP16:AQ16"/>
    <mergeCell ref="C13:J13"/>
    <mergeCell ref="T13:AA13"/>
    <mergeCell ref="AP13:AQ13"/>
    <mergeCell ref="C14:J14"/>
    <mergeCell ref="T14:AA14"/>
    <mergeCell ref="AP14:AQ14"/>
    <mergeCell ref="L15:Q15"/>
    <mergeCell ref="AC13:AH13"/>
    <mergeCell ref="AC14:AH14"/>
    <mergeCell ref="L13:Q13"/>
    <mergeCell ref="L14:Q14"/>
    <mergeCell ref="AC15:AH15"/>
    <mergeCell ref="C15:J15"/>
    <mergeCell ref="T15:AA15"/>
    <mergeCell ref="C16:J16"/>
    <mergeCell ref="T16:AA16"/>
    <mergeCell ref="AC16:AH16"/>
    <mergeCell ref="L16:Q16"/>
    <mergeCell ref="C19:J19"/>
    <mergeCell ref="T19:AA19"/>
    <mergeCell ref="C20:J20"/>
    <mergeCell ref="C17:J17"/>
    <mergeCell ref="C18:J18"/>
    <mergeCell ref="L22:Q22"/>
    <mergeCell ref="AC18:AH18"/>
    <mergeCell ref="C23:J23"/>
    <mergeCell ref="T23:AA23"/>
    <mergeCell ref="AC19:AH19"/>
    <mergeCell ref="AC21:AH21"/>
    <mergeCell ref="AC22:AH22"/>
    <mergeCell ref="AC23:AH23"/>
    <mergeCell ref="AC17:AH17"/>
    <mergeCell ref="L23:Q23"/>
    <mergeCell ref="L17:Q17"/>
    <mergeCell ref="T20:AA20"/>
    <mergeCell ref="T17:AA17"/>
    <mergeCell ref="T18:AA18"/>
    <mergeCell ref="L20:Q20"/>
    <mergeCell ref="L18:Q18"/>
    <mergeCell ref="L19:Q19"/>
    <mergeCell ref="AC20:AH20"/>
    <mergeCell ref="L21:Q21"/>
    <mergeCell ref="C24:J24"/>
    <mergeCell ref="T24:AA24"/>
    <mergeCell ref="C21:J21"/>
    <mergeCell ref="B28:AH28"/>
    <mergeCell ref="B29:C29"/>
    <mergeCell ref="D29:H29"/>
    <mergeCell ref="I29:J29"/>
    <mergeCell ref="L29:T29"/>
    <mergeCell ref="U29:V29"/>
    <mergeCell ref="W29:AH29"/>
    <mergeCell ref="C25:J25"/>
    <mergeCell ref="T25:AA25"/>
    <mergeCell ref="B27:F27"/>
    <mergeCell ref="G27:Q27"/>
    <mergeCell ref="S27:W27"/>
    <mergeCell ref="X27:AH27"/>
    <mergeCell ref="T21:AA21"/>
    <mergeCell ref="C22:J22"/>
    <mergeCell ref="T22:AA22"/>
    <mergeCell ref="L25:Q25"/>
    <mergeCell ref="AC25:AH25"/>
    <mergeCell ref="AC24:AH24"/>
    <mergeCell ref="L24:Q24"/>
  </mergeCells>
  <conditionalFormatting sqref="B9:C9">
    <cfRule type="iconSet" priority="39">
      <iconSet showValue="0" reverse="1">
        <cfvo type="percent" val="0"/>
        <cfvo type="num" val="1" gte="0"/>
        <cfvo type="num" val="2" gte="0"/>
      </iconSet>
    </cfRule>
  </conditionalFormatting>
  <conditionalFormatting sqref="B29:C29">
    <cfRule type="iconSet" priority="33">
      <iconSet showValue="0" reverse="1">
        <cfvo type="percent" val="0"/>
        <cfvo type="num" val="1" gte="0"/>
        <cfvo type="num" val="2" gte="0"/>
      </iconSet>
    </cfRule>
  </conditionalFormatting>
  <conditionalFormatting sqref="H9">
    <cfRule type="iconSet" priority="35">
      <iconSet showValue="0" reverse="1">
        <cfvo type="percent" val="0"/>
        <cfvo type="num" val="1" gte="0"/>
        <cfvo type="num" val="2" gte="0"/>
      </iconSet>
    </cfRule>
  </conditionalFormatting>
  <conditionalFormatting sqref="I29:J29">
    <cfRule type="iconSet" priority="32">
      <iconSet showValue="0" reverse="1">
        <cfvo type="percent" val="0"/>
        <cfvo type="num" val="1" gte="0"/>
        <cfvo type="num" val="2" gte="0"/>
      </iconSet>
    </cfRule>
  </conditionalFormatting>
  <conditionalFormatting sqref="T9">
    <cfRule type="iconSet" priority="34">
      <iconSet showValue="0" reverse="1">
        <cfvo type="percent" val="0"/>
        <cfvo type="num" val="1"/>
        <cfvo type="num" val="2"/>
      </iconSet>
    </cfRule>
  </conditionalFormatting>
  <conditionalFormatting sqref="U29:V29">
    <cfRule type="iconSet" priority="31">
      <iconSet showValue="0" reverse="1">
        <cfvo type="percent" val="0"/>
        <cfvo type="num" val="1"/>
        <cfvo type="num" val="2"/>
      </iconSet>
    </cfRule>
  </conditionalFormatting>
  <conditionalFormatting sqref="AP13:AQ13">
    <cfRule type="iconSet" priority="38">
      <iconSet showValue="0" reverse="1">
        <cfvo type="percent" val="0"/>
        <cfvo type="num" val="1" gte="0"/>
        <cfvo type="num" val="2" gte="0"/>
      </iconSet>
    </cfRule>
  </conditionalFormatting>
  <conditionalFormatting sqref="AP14:AQ14">
    <cfRule type="iconSet" priority="37">
      <iconSet showValue="0" reverse="1">
        <cfvo type="percent" val="0"/>
        <cfvo type="num" val="1" gte="0"/>
        <cfvo type="num" val="2" gte="0"/>
      </iconSet>
    </cfRule>
  </conditionalFormatting>
  <conditionalFormatting sqref="AP15:AQ15">
    <cfRule type="iconSet" priority="36">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AC13:AH25 L13:L25" xr:uid="{BDD31881-C7DA-4862-8A56-4E224926D98A}">
      <formula1>$AU$13:$AU$16</formula1>
    </dataValidation>
  </dataValidations>
  <printOptions horizontalCentered="1" verticalCentered="1"/>
  <pageMargins left="0" right="0" top="0.25" bottom="0" header="0.3" footer="0.3"/>
  <pageSetup paperSize="9" scale="92" orientation="portrait" r:id="rId1"/>
  <headerFooter>
    <oddFooter>&amp;L_x000D_&amp;1#&amp;"Calibri"&amp;10&amp;K000000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2" id="{1257658F-55F2-4CC4-9A9B-1264A717734F}">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1" id="{84DB61D9-9ACF-495C-80EF-868A0518CD7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30"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3" id="{AC08A803-EC63-4E35-82F5-9FCBDA5B7C18}">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AC13:AC25</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8"/>
  <sheetViews>
    <sheetView zoomScale="85" zoomScaleNormal="85" workbookViewId="0">
      <selection activeCell="H9" sqref="H9"/>
    </sheetView>
  </sheetViews>
  <sheetFormatPr defaultColWidth="9.140625" defaultRowHeight="15"/>
  <cols>
    <col min="1" max="1" width="11" style="5" customWidth="1"/>
    <col min="2" max="3" width="13.7109375" style="5" customWidth="1"/>
    <col min="4" max="6" width="14.7109375" style="5" customWidth="1"/>
    <col min="7" max="7" width="16" style="5" customWidth="1"/>
    <col min="8" max="8" width="9.140625" style="5"/>
    <col min="9" max="9" width="10.140625" style="5" customWidth="1"/>
    <col min="10" max="10" width="11.140625" style="5" bestFit="1" customWidth="1"/>
    <col min="11" max="11" width="10.42578125" style="5" bestFit="1" customWidth="1"/>
    <col min="12" max="12" width="11" style="5" bestFit="1" customWidth="1"/>
    <col min="13" max="13" width="11.5703125" style="5" bestFit="1" customWidth="1"/>
    <col min="14" max="16384" width="9.140625" style="5"/>
  </cols>
  <sheetData>
    <row r="1" spans="1:13" ht="15.4" customHeight="1">
      <c r="A1" s="1975" t="s">
        <v>103</v>
      </c>
      <c r="B1" s="1975"/>
      <c r="C1" s="1975"/>
      <c r="D1" s="1975"/>
      <c r="E1" s="1975"/>
      <c r="F1" s="1975"/>
      <c r="G1" s="1976"/>
      <c r="K1" s="821">
        <v>18400</v>
      </c>
    </row>
    <row r="2" spans="1:13" ht="15.4" customHeight="1">
      <c r="A2" s="1977"/>
      <c r="B2" s="1977"/>
      <c r="C2" s="1977"/>
      <c r="D2" s="1977"/>
      <c r="E2" s="1977"/>
      <c r="F2" s="1977"/>
      <c r="G2" s="1978"/>
      <c r="J2" s="760"/>
    </row>
    <row r="3" spans="1:13" ht="43.15" customHeight="1">
      <c r="A3" s="950" t="s">
        <v>114</v>
      </c>
      <c r="B3" s="1974" t="s">
        <v>115</v>
      </c>
      <c r="C3" s="1974"/>
      <c r="D3" s="950" t="s">
        <v>116</v>
      </c>
      <c r="E3" s="950" t="s">
        <v>117</v>
      </c>
      <c r="F3" s="950" t="s">
        <v>118</v>
      </c>
      <c r="G3" s="950" t="s">
        <v>119</v>
      </c>
      <c r="H3" s="760"/>
      <c r="I3" s="760"/>
    </row>
    <row r="4" spans="1:13">
      <c r="A4" s="581" t="s">
        <v>114</v>
      </c>
      <c r="B4" s="1981" t="s">
        <v>542</v>
      </c>
      <c r="C4" s="1982"/>
      <c r="D4" s="1197">
        <v>11376</v>
      </c>
      <c r="E4" s="1197">
        <v>11376</v>
      </c>
      <c r="F4" s="1198">
        <v>480230</v>
      </c>
      <c r="G4" s="1199">
        <v>493390</v>
      </c>
      <c r="H4" s="655"/>
      <c r="I4" s="655"/>
      <c r="J4" s="655"/>
      <c r="K4" s="655"/>
      <c r="L4" s="760"/>
      <c r="M4" s="760"/>
    </row>
    <row r="5" spans="1:13" ht="15.75">
      <c r="A5" s="582"/>
      <c r="B5" s="1969" t="s">
        <v>543</v>
      </c>
      <c r="C5" s="1970"/>
      <c r="D5" s="1200">
        <v>11376</v>
      </c>
      <c r="E5" s="1201">
        <v>11376</v>
      </c>
      <c r="F5" s="1201">
        <v>480230</v>
      </c>
      <c r="G5" s="1201">
        <v>493390</v>
      </c>
      <c r="H5"/>
      <c r="I5"/>
      <c r="J5"/>
      <c r="K5"/>
    </row>
    <row r="6" spans="1:13">
      <c r="A6" s="1983" t="s">
        <v>133</v>
      </c>
      <c r="B6" s="1967" t="s">
        <v>544</v>
      </c>
      <c r="C6" s="1968"/>
      <c r="D6" s="1202">
        <v>0</v>
      </c>
      <c r="E6" s="1203">
        <v>0</v>
      </c>
      <c r="F6" s="1203">
        <v>0</v>
      </c>
      <c r="G6" s="1204">
        <v>0</v>
      </c>
      <c r="H6"/>
      <c r="I6"/>
      <c r="J6"/>
      <c r="K6"/>
    </row>
    <row r="7" spans="1:13">
      <c r="A7" s="1983"/>
      <c r="B7" s="1967" t="s">
        <v>545</v>
      </c>
      <c r="C7" s="1968"/>
      <c r="D7" s="1202">
        <v>0</v>
      </c>
      <c r="E7" s="1203">
        <v>0</v>
      </c>
      <c r="F7" s="1203">
        <v>0</v>
      </c>
      <c r="G7" s="1204">
        <v>0</v>
      </c>
    </row>
    <row r="8" spans="1:13">
      <c r="A8" s="1983"/>
      <c r="B8" s="1967" t="s">
        <v>546</v>
      </c>
      <c r="C8" s="1968"/>
      <c r="D8" s="1202">
        <v>0</v>
      </c>
      <c r="E8" s="1203">
        <v>0</v>
      </c>
      <c r="F8" s="1203">
        <v>0</v>
      </c>
      <c r="G8" s="1204">
        <v>0</v>
      </c>
    </row>
    <row r="9" spans="1:13">
      <c r="A9" s="1983"/>
      <c r="B9" s="1967" t="s">
        <v>547</v>
      </c>
      <c r="C9" s="1968"/>
      <c r="D9" s="1202">
        <v>0</v>
      </c>
      <c r="E9" s="1203">
        <v>0</v>
      </c>
      <c r="F9" s="1203">
        <v>0</v>
      </c>
      <c r="G9" s="1204">
        <v>0</v>
      </c>
    </row>
    <row r="10" spans="1:13">
      <c r="A10" s="1983"/>
      <c r="B10" s="1971" t="s">
        <v>548</v>
      </c>
      <c r="C10" s="1972"/>
      <c r="D10" s="1202">
        <v>0</v>
      </c>
      <c r="E10" s="1203">
        <v>0</v>
      </c>
      <c r="F10" s="1203">
        <v>0</v>
      </c>
      <c r="G10" s="1204">
        <v>0</v>
      </c>
    </row>
    <row r="11" spans="1:13">
      <c r="A11" s="1983"/>
      <c r="B11" s="1971" t="s">
        <v>549</v>
      </c>
      <c r="C11" s="1972"/>
      <c r="D11" s="1202">
        <v>0</v>
      </c>
      <c r="E11" s="1203">
        <v>0</v>
      </c>
      <c r="F11" s="1203">
        <v>0</v>
      </c>
      <c r="G11" s="1204">
        <v>0</v>
      </c>
    </row>
    <row r="12" spans="1:13">
      <c r="A12" s="1983"/>
      <c r="B12" s="1971" t="s">
        <v>550</v>
      </c>
      <c r="C12" s="1972"/>
      <c r="D12" s="1202">
        <v>0</v>
      </c>
      <c r="E12" s="1203">
        <v>0</v>
      </c>
      <c r="F12" s="1203">
        <v>0</v>
      </c>
      <c r="G12" s="1204">
        <v>0</v>
      </c>
    </row>
    <row r="13" spans="1:13">
      <c r="A13" s="1983"/>
      <c r="B13" s="1971" t="s">
        <v>551</v>
      </c>
      <c r="C13" s="1972"/>
      <c r="D13" s="1202">
        <v>0</v>
      </c>
      <c r="E13" s="1203">
        <v>0</v>
      </c>
      <c r="F13" s="1203">
        <v>0</v>
      </c>
      <c r="G13" s="1204">
        <v>0</v>
      </c>
    </row>
    <row r="14" spans="1:13">
      <c r="A14" s="1984"/>
      <c r="B14" s="1971" t="s">
        <v>552</v>
      </c>
      <c r="C14" s="1972"/>
      <c r="D14" s="1205">
        <v>0</v>
      </c>
      <c r="E14" s="1206">
        <v>0</v>
      </c>
      <c r="F14" s="1206">
        <v>0</v>
      </c>
      <c r="G14" s="1207">
        <v>0</v>
      </c>
    </row>
    <row r="15" spans="1:13">
      <c r="A15" s="1973" t="s">
        <v>131</v>
      </c>
      <c r="B15" s="1969" t="s">
        <v>553</v>
      </c>
      <c r="C15" s="1970"/>
      <c r="D15" s="1208">
        <v>0</v>
      </c>
      <c r="E15" s="1208">
        <v>0</v>
      </c>
      <c r="F15" s="1209">
        <v>69</v>
      </c>
      <c r="G15" s="1210">
        <v>80</v>
      </c>
    </row>
    <row r="16" spans="1:13">
      <c r="A16" s="1973"/>
      <c r="B16" s="1969" t="s">
        <v>554</v>
      </c>
      <c r="C16" s="1970"/>
      <c r="D16" s="1211">
        <v>7</v>
      </c>
      <c r="E16" s="1208">
        <v>7</v>
      </c>
      <c r="F16" s="1208">
        <v>259</v>
      </c>
      <c r="G16" s="1210">
        <v>264</v>
      </c>
    </row>
    <row r="17" spans="1:15">
      <c r="A17" s="1973"/>
      <c r="B17" s="1969" t="s">
        <v>555</v>
      </c>
      <c r="C17" s="1970"/>
      <c r="D17" s="1208">
        <v>0</v>
      </c>
      <c r="E17" s="1209">
        <v>0</v>
      </c>
      <c r="F17" s="1209">
        <v>0</v>
      </c>
      <c r="G17" s="1212">
        <v>0</v>
      </c>
    </row>
    <row r="18" spans="1:15">
      <c r="A18" s="1973"/>
      <c r="B18" s="1969" t="s">
        <v>556</v>
      </c>
      <c r="C18" s="1970"/>
      <c r="D18" s="1211">
        <v>1</v>
      </c>
      <c r="E18" s="1211">
        <v>1</v>
      </c>
      <c r="F18" s="1213">
        <v>41</v>
      </c>
      <c r="G18" s="1212">
        <v>42</v>
      </c>
    </row>
    <row r="19" spans="1:15">
      <c r="A19" s="1973"/>
      <c r="B19" s="1979" t="s">
        <v>557</v>
      </c>
      <c r="C19" s="1980"/>
      <c r="D19" s="1214">
        <v>0</v>
      </c>
      <c r="E19" s="1215">
        <v>0</v>
      </c>
      <c r="F19" s="1215">
        <v>0</v>
      </c>
      <c r="G19" s="1216">
        <v>0</v>
      </c>
    </row>
    <row r="20" spans="1:15">
      <c r="I20" s="950" t="s">
        <v>114</v>
      </c>
      <c r="J20" s="1974" t="s">
        <v>115</v>
      </c>
      <c r="K20" s="1974"/>
      <c r="L20" s="950" t="s">
        <v>116</v>
      </c>
      <c r="M20" s="950" t="s">
        <v>117</v>
      </c>
      <c r="N20" s="950" t="s">
        <v>118</v>
      </c>
      <c r="O20" s="950" t="s">
        <v>119</v>
      </c>
    </row>
    <row r="22" spans="1:15" ht="46.15" customHeight="1">
      <c r="A22" s="1837" t="s">
        <v>558</v>
      </c>
      <c r="B22" s="1838"/>
      <c r="C22" s="1838"/>
      <c r="D22" s="1838"/>
      <c r="E22" s="1838"/>
      <c r="F22" s="1838"/>
      <c r="G22" s="1838"/>
      <c r="I22" s="46" t="s">
        <v>406</v>
      </c>
      <c r="J22" s="806">
        <f>AVERAGE(E24:E98)</f>
        <v>0.88233954451345742</v>
      </c>
    </row>
    <row r="23" spans="1:15" ht="43.15" customHeight="1">
      <c r="A23" s="42" t="s">
        <v>408</v>
      </c>
      <c r="B23" s="42" t="s">
        <v>409</v>
      </c>
      <c r="C23" s="42" t="s">
        <v>410</v>
      </c>
      <c r="D23" s="42" t="s">
        <v>411</v>
      </c>
      <c r="E23" s="42" t="s">
        <v>559</v>
      </c>
      <c r="F23" s="42" t="s">
        <v>412</v>
      </c>
      <c r="G23" s="42" t="s">
        <v>413</v>
      </c>
      <c r="I23" s="46" t="s">
        <v>414</v>
      </c>
      <c r="J23" s="807">
        <f>HSE!AE6</f>
        <v>0.9</v>
      </c>
    </row>
    <row r="24" spans="1:15" hidden="1">
      <c r="A24" s="808" t="s">
        <v>416</v>
      </c>
      <c r="B24" s="799"/>
      <c r="C24" s="799"/>
      <c r="D24" s="801"/>
      <c r="E24" s="802"/>
      <c r="F24" s="799"/>
      <c r="G24" s="803"/>
    </row>
    <row r="25" spans="1:15" hidden="1">
      <c r="A25" s="805" t="s">
        <v>417</v>
      </c>
      <c r="B25" s="800"/>
      <c r="C25" s="800"/>
      <c r="D25" s="795"/>
      <c r="E25" s="804"/>
      <c r="F25" s="795"/>
      <c r="G25" s="796"/>
    </row>
    <row r="26" spans="1:15" hidden="1">
      <c r="A26" s="805" t="s">
        <v>418</v>
      </c>
      <c r="B26" s="800"/>
      <c r="C26" s="800"/>
      <c r="D26" s="795"/>
      <c r="E26" s="804"/>
      <c r="F26" s="795"/>
      <c r="G26" s="796"/>
    </row>
    <row r="27" spans="1:15" hidden="1">
      <c r="A27" s="805" t="s">
        <v>419</v>
      </c>
      <c r="B27" s="800"/>
      <c r="C27" s="800"/>
      <c r="D27" s="795"/>
      <c r="E27" s="804"/>
      <c r="F27" s="795"/>
      <c r="G27" s="796"/>
    </row>
    <row r="28" spans="1:15">
      <c r="A28" s="669" t="s">
        <v>420</v>
      </c>
      <c r="B28" s="670">
        <v>46014</v>
      </c>
      <c r="C28" s="670">
        <f t="shared" ref="C28" si="0">+B28-3</f>
        <v>46011</v>
      </c>
      <c r="D28" s="665">
        <v>5</v>
      </c>
      <c r="E28" s="784">
        <v>0.91304347826086951</v>
      </c>
      <c r="F28" s="670">
        <f t="shared" ref="F28" si="1">+C28+2</f>
        <v>46013</v>
      </c>
      <c r="G28" s="666">
        <f t="shared" ref="G28" si="2">F28-C28</f>
        <v>2</v>
      </c>
    </row>
    <row r="29" spans="1:15">
      <c r="A29" s="669" t="s">
        <v>421</v>
      </c>
      <c r="B29" s="670">
        <v>46021</v>
      </c>
      <c r="C29" s="670">
        <f t="shared" ref="C29" si="3">+B29-3</f>
        <v>46018</v>
      </c>
      <c r="D29" s="665">
        <v>3</v>
      </c>
      <c r="E29" s="784">
        <v>0.90217391304347827</v>
      </c>
      <c r="F29" s="670">
        <f t="shared" ref="F29" si="4">+C29+2</f>
        <v>46020</v>
      </c>
      <c r="G29" s="666">
        <f t="shared" ref="G29" si="5">F29-C29</f>
        <v>2</v>
      </c>
    </row>
    <row r="30" spans="1:15">
      <c r="A30" s="669" t="s">
        <v>422</v>
      </c>
      <c r="B30" s="670">
        <v>46028</v>
      </c>
      <c r="C30" s="670">
        <f t="shared" ref="C30" si="6">+B30-3</f>
        <v>46025</v>
      </c>
      <c r="D30" s="665">
        <v>3</v>
      </c>
      <c r="E30" s="784">
        <v>0.91304347826086951</v>
      </c>
      <c r="F30" s="670">
        <f t="shared" ref="F30" si="7">+C30+2</f>
        <v>46027</v>
      </c>
      <c r="G30" s="666">
        <f t="shared" ref="G30" si="8">F30-C30</f>
        <v>2</v>
      </c>
    </row>
    <row r="31" spans="1:15">
      <c r="A31" s="669" t="s">
        <v>423</v>
      </c>
      <c r="B31" s="670">
        <v>46035</v>
      </c>
      <c r="C31" s="670">
        <f t="shared" ref="C31" si="9">+B31-3</f>
        <v>46032</v>
      </c>
      <c r="D31" s="665">
        <v>3</v>
      </c>
      <c r="E31" s="784">
        <v>0.91</v>
      </c>
      <c r="F31" s="670">
        <f t="shared" ref="F31" si="10">+C31+2</f>
        <v>46034</v>
      </c>
      <c r="G31" s="666">
        <f t="shared" ref="G31" si="11">F31-C31</f>
        <v>2</v>
      </c>
    </row>
    <row r="32" spans="1:15">
      <c r="A32" s="669" t="s">
        <v>424</v>
      </c>
      <c r="B32" s="670">
        <v>46042</v>
      </c>
      <c r="C32" s="670">
        <f t="shared" ref="C32" si="12">+B32-3</f>
        <v>46039</v>
      </c>
      <c r="D32" s="665">
        <v>3</v>
      </c>
      <c r="E32" s="1088">
        <v>0.81</v>
      </c>
      <c r="F32" s="670">
        <f t="shared" ref="F32:F34" si="13">+C32+2</f>
        <v>46041</v>
      </c>
      <c r="G32" s="666">
        <f t="shared" ref="G32:G33" si="14">F32-C32</f>
        <v>2</v>
      </c>
    </row>
    <row r="33" spans="1:7">
      <c r="A33" s="669" t="s">
        <v>425</v>
      </c>
      <c r="B33" s="670">
        <v>46049</v>
      </c>
      <c r="C33" s="670">
        <f>+B33-3</f>
        <v>46046</v>
      </c>
      <c r="D33" s="665">
        <v>3</v>
      </c>
      <c r="E33" s="1088">
        <v>0.81</v>
      </c>
      <c r="F33" s="670">
        <f t="shared" si="13"/>
        <v>46048</v>
      </c>
      <c r="G33" s="666">
        <f t="shared" si="14"/>
        <v>2</v>
      </c>
    </row>
    <row r="34" spans="1:7">
      <c r="A34" s="669" t="s">
        <v>426</v>
      </c>
      <c r="B34" s="670">
        <v>46055</v>
      </c>
      <c r="C34" s="670">
        <f t="shared" ref="C34" si="15">+B34-3</f>
        <v>46052</v>
      </c>
      <c r="D34" s="665">
        <v>3</v>
      </c>
      <c r="E34" s="1088">
        <v>0.81</v>
      </c>
      <c r="F34" s="670">
        <f t="shared" si="13"/>
        <v>46054</v>
      </c>
      <c r="G34" s="666">
        <v>2</v>
      </c>
    </row>
    <row r="35" spans="1:7">
      <c r="A35" s="669" t="s">
        <v>427</v>
      </c>
      <c r="B35" s="670">
        <v>46063</v>
      </c>
      <c r="C35" s="670">
        <f t="shared" ref="C35" si="16">+B35-3</f>
        <v>46060</v>
      </c>
      <c r="D35" s="665">
        <v>3</v>
      </c>
      <c r="E35" s="1088">
        <v>0.81</v>
      </c>
      <c r="F35" s="670">
        <f t="shared" ref="F35" si="17">+C35+2</f>
        <v>46062</v>
      </c>
      <c r="G35" s="666">
        <v>2</v>
      </c>
    </row>
    <row r="36" spans="1:7">
      <c r="A36" s="669" t="s">
        <v>428</v>
      </c>
      <c r="B36" s="670">
        <v>46070</v>
      </c>
      <c r="C36" s="670">
        <f t="shared" ref="C36" si="18">+B36-3</f>
        <v>46067</v>
      </c>
      <c r="D36" s="665">
        <v>9</v>
      </c>
      <c r="E36" s="784">
        <f>+HSE!AE6</f>
        <v>0.9</v>
      </c>
      <c r="F36" s="670">
        <f t="shared" ref="F36:F37" si="19">+C36+2</f>
        <v>46069</v>
      </c>
      <c r="G36" s="666">
        <v>6</v>
      </c>
    </row>
    <row r="37" spans="1:7">
      <c r="A37" s="669" t="s">
        <v>429</v>
      </c>
      <c r="B37" s="670">
        <v>46077</v>
      </c>
      <c r="C37" s="670">
        <f t="shared" ref="C37" si="20">+B37-3</f>
        <v>46074</v>
      </c>
      <c r="D37" s="665">
        <v>5</v>
      </c>
      <c r="E37" s="1088">
        <v>0.88</v>
      </c>
      <c r="F37" s="670">
        <f t="shared" si="19"/>
        <v>46076</v>
      </c>
      <c r="G37" s="666">
        <v>5</v>
      </c>
    </row>
    <row r="38" spans="1:7">
      <c r="A38" s="669" t="s">
        <v>430</v>
      </c>
      <c r="B38" s="670">
        <v>46084</v>
      </c>
      <c r="C38" s="670">
        <f t="shared" ref="C38" si="21">+B38-3</f>
        <v>46081</v>
      </c>
      <c r="D38" s="665">
        <v>5</v>
      </c>
      <c r="E38" s="784">
        <v>0.88</v>
      </c>
      <c r="F38" s="670">
        <f t="shared" ref="F38" si="22">+C38+2</f>
        <v>46083</v>
      </c>
      <c r="G38" s="666">
        <v>5</v>
      </c>
    </row>
    <row r="39" spans="1:7">
      <c r="A39" s="669" t="s">
        <v>431</v>
      </c>
      <c r="B39" s="670">
        <v>46089</v>
      </c>
      <c r="C39" s="670">
        <v>46090</v>
      </c>
      <c r="D39" s="665">
        <v>6</v>
      </c>
      <c r="E39" s="784">
        <v>0.88</v>
      </c>
      <c r="F39" s="670">
        <v>46096</v>
      </c>
      <c r="G39" s="666">
        <v>6</v>
      </c>
    </row>
    <row r="40" spans="1:7">
      <c r="A40" s="669" t="s">
        <v>432</v>
      </c>
      <c r="B40" s="670">
        <v>46098</v>
      </c>
      <c r="C40" s="670">
        <f t="shared" ref="C40:C46" si="23">+B40-3</f>
        <v>46095</v>
      </c>
      <c r="D40" s="665">
        <v>6</v>
      </c>
      <c r="E40" s="784">
        <v>0.88</v>
      </c>
      <c r="F40" s="670">
        <f t="shared" ref="F40:F41" si="24">+C40+2</f>
        <v>46097</v>
      </c>
      <c r="G40" s="666">
        <v>6</v>
      </c>
    </row>
    <row r="41" spans="1:7">
      <c r="A41" s="669" t="s">
        <v>433</v>
      </c>
      <c r="B41" s="670">
        <v>46105</v>
      </c>
      <c r="C41" s="670">
        <f t="shared" si="23"/>
        <v>46102</v>
      </c>
      <c r="D41" s="665">
        <v>6</v>
      </c>
      <c r="E41" s="784">
        <v>0.9</v>
      </c>
      <c r="F41" s="670">
        <f t="shared" si="24"/>
        <v>46104</v>
      </c>
      <c r="G41" s="666">
        <v>0</v>
      </c>
    </row>
    <row r="42" spans="1:7">
      <c r="A42" s="669" t="s">
        <v>434</v>
      </c>
      <c r="B42" s="670">
        <v>46112</v>
      </c>
      <c r="C42" s="670">
        <f t="shared" si="23"/>
        <v>46109</v>
      </c>
      <c r="D42" s="665">
        <v>6</v>
      </c>
      <c r="E42" s="784">
        <v>0.88</v>
      </c>
      <c r="F42" s="670">
        <f t="shared" ref="F42" si="25">+C42+2</f>
        <v>46111</v>
      </c>
      <c r="G42" s="666">
        <v>6</v>
      </c>
    </row>
    <row r="43" spans="1:7">
      <c r="A43" s="669" t="s">
        <v>435</v>
      </c>
      <c r="B43" s="670">
        <v>46119</v>
      </c>
      <c r="C43" s="670">
        <f t="shared" si="23"/>
        <v>46116</v>
      </c>
      <c r="D43" s="665">
        <v>4</v>
      </c>
      <c r="E43" s="784">
        <v>0.88</v>
      </c>
      <c r="F43" s="670">
        <f t="shared" ref="F43" si="26">+C43+2</f>
        <v>46118</v>
      </c>
      <c r="G43" s="666">
        <v>1</v>
      </c>
    </row>
    <row r="44" spans="1:7">
      <c r="A44" s="669" t="s">
        <v>436</v>
      </c>
      <c r="B44" s="670">
        <v>46126</v>
      </c>
      <c r="C44" s="670">
        <f t="shared" si="23"/>
        <v>46123</v>
      </c>
      <c r="D44" s="665">
        <v>5</v>
      </c>
      <c r="E44" s="784">
        <v>0.88</v>
      </c>
      <c r="F44" s="670">
        <f t="shared" ref="F44" si="27">+C44+2</f>
        <v>46125</v>
      </c>
      <c r="G44" s="666">
        <v>5</v>
      </c>
    </row>
    <row r="45" spans="1:7">
      <c r="A45" s="669" t="s">
        <v>437</v>
      </c>
      <c r="B45" s="670">
        <v>46133</v>
      </c>
      <c r="C45" s="670">
        <f t="shared" si="23"/>
        <v>46130</v>
      </c>
      <c r="D45" s="665">
        <v>5</v>
      </c>
      <c r="E45" s="784">
        <v>0.88</v>
      </c>
      <c r="F45" s="670">
        <f t="shared" ref="F45:F46" si="28">+C45+2</f>
        <v>46132</v>
      </c>
      <c r="G45" s="666">
        <v>6</v>
      </c>
    </row>
    <row r="46" spans="1:7">
      <c r="A46" s="669" t="s">
        <v>438</v>
      </c>
      <c r="B46" s="670">
        <v>46140</v>
      </c>
      <c r="C46" s="670">
        <f t="shared" si="23"/>
        <v>46137</v>
      </c>
      <c r="D46" s="665">
        <v>6</v>
      </c>
      <c r="E46" s="784">
        <v>0.88</v>
      </c>
      <c r="F46" s="670">
        <f t="shared" si="28"/>
        <v>46139</v>
      </c>
      <c r="G46" s="666">
        <v>4</v>
      </c>
    </row>
    <row r="47" spans="1:7">
      <c r="A47" s="669" t="s">
        <v>439</v>
      </c>
      <c r="B47" s="670">
        <v>46147</v>
      </c>
      <c r="C47" s="670">
        <f t="shared" ref="C47" si="29">+B47-3</f>
        <v>46144</v>
      </c>
      <c r="D47" s="665">
        <v>5</v>
      </c>
      <c r="E47" s="784">
        <v>0.9</v>
      </c>
      <c r="F47" s="670">
        <f t="shared" ref="F47" si="30">+C47+2</f>
        <v>46146</v>
      </c>
      <c r="G47" s="666">
        <v>3</v>
      </c>
    </row>
    <row r="48" spans="1:7">
      <c r="A48" s="669" t="s">
        <v>440</v>
      </c>
      <c r="B48" s="670">
        <v>46154</v>
      </c>
      <c r="C48" s="670">
        <f t="shared" ref="C48" si="31">+B48-3</f>
        <v>46151</v>
      </c>
      <c r="D48" s="665">
        <v>5</v>
      </c>
      <c r="E48" s="784">
        <v>0.88</v>
      </c>
      <c r="F48" s="670">
        <f t="shared" ref="F48" si="32">+C48+2</f>
        <v>46153</v>
      </c>
      <c r="G48" s="666">
        <v>4</v>
      </c>
    </row>
    <row r="49" spans="1:7">
      <c r="A49" s="669" t="s">
        <v>441</v>
      </c>
      <c r="B49" s="670">
        <v>46161</v>
      </c>
      <c r="C49" s="670">
        <f t="shared" ref="C49" si="33">+B49-3</f>
        <v>46158</v>
      </c>
      <c r="D49" s="665">
        <v>3</v>
      </c>
      <c r="E49" s="784">
        <v>0.88</v>
      </c>
      <c r="F49" s="670">
        <f t="shared" ref="F49" si="34">+C49+2</f>
        <v>46160</v>
      </c>
      <c r="G49" s="666">
        <v>4</v>
      </c>
    </row>
    <row r="50" spans="1:7">
      <c r="A50" s="669" t="s">
        <v>442</v>
      </c>
      <c r="B50" s="670">
        <v>46168</v>
      </c>
      <c r="C50" s="670">
        <f t="shared" ref="C50" si="35">+B50-3</f>
        <v>46165</v>
      </c>
      <c r="D50" s="665">
        <v>5</v>
      </c>
      <c r="E50" s="784">
        <v>0.9</v>
      </c>
      <c r="F50" s="670">
        <f t="shared" ref="F50" si="36">+C50+2</f>
        <v>46167</v>
      </c>
      <c r="G50" s="666">
        <v>5</v>
      </c>
    </row>
    <row r="51" spans="1:7">
      <c r="A51" s="669" t="s">
        <v>443</v>
      </c>
      <c r="B51" s="670">
        <v>46175</v>
      </c>
      <c r="C51" s="670">
        <f t="shared" ref="C51" si="37">+B51-3</f>
        <v>46172</v>
      </c>
      <c r="D51" s="665">
        <v>0</v>
      </c>
      <c r="E51" s="784">
        <v>0.9</v>
      </c>
      <c r="F51" s="670">
        <f t="shared" ref="F51" si="38">+C51+2</f>
        <v>46174</v>
      </c>
      <c r="G51" s="666">
        <v>0</v>
      </c>
    </row>
    <row r="52" spans="1:7">
      <c r="A52" s="669" t="s">
        <v>444</v>
      </c>
      <c r="B52" s="670">
        <v>46182</v>
      </c>
      <c r="C52" s="670">
        <f t="shared" ref="C52" si="39">+B52-3</f>
        <v>46179</v>
      </c>
      <c r="D52" s="665">
        <v>6</v>
      </c>
      <c r="E52" s="1189">
        <v>0.88</v>
      </c>
      <c r="F52" s="1188">
        <v>46180</v>
      </c>
      <c r="G52" s="666">
        <v>4</v>
      </c>
    </row>
    <row r="53" spans="1:7">
      <c r="A53" s="669" t="s">
        <v>445</v>
      </c>
      <c r="B53" s="670">
        <v>46189</v>
      </c>
      <c r="C53" s="670">
        <f t="shared" ref="C53" si="40">+B53-3</f>
        <v>46186</v>
      </c>
      <c r="D53" s="665">
        <v>3</v>
      </c>
      <c r="E53" s="784">
        <v>0.9</v>
      </c>
      <c r="F53" s="670">
        <f t="shared" ref="F53" si="41">+C53+2</f>
        <v>46188</v>
      </c>
      <c r="G53" s="666">
        <v>5</v>
      </c>
    </row>
    <row r="54" spans="1:7">
      <c r="A54" s="669" t="s">
        <v>446</v>
      </c>
      <c r="B54" s="670">
        <v>46196</v>
      </c>
      <c r="C54" s="670">
        <f t="shared" ref="C54" si="42">+B54-3</f>
        <v>46193</v>
      </c>
      <c r="D54" s="665">
        <v>5</v>
      </c>
      <c r="E54" s="784">
        <v>0.88</v>
      </c>
      <c r="F54" s="670">
        <f t="shared" ref="F54" si="43">+C54+2</f>
        <v>46195</v>
      </c>
      <c r="G54" s="666">
        <v>5</v>
      </c>
    </row>
    <row r="55" spans="1:7">
      <c r="A55" s="669" t="s">
        <v>447</v>
      </c>
      <c r="B55" s="670">
        <v>46203</v>
      </c>
      <c r="C55" s="670">
        <f t="shared" ref="C55" si="44">+B55-3</f>
        <v>46200</v>
      </c>
      <c r="D55" s="665">
        <v>7</v>
      </c>
      <c r="E55" s="784">
        <v>0.88</v>
      </c>
      <c r="F55" s="670">
        <f t="shared" ref="F55" si="45">+C55+2</f>
        <v>46202</v>
      </c>
      <c r="G55" s="666">
        <v>4</v>
      </c>
    </row>
    <row r="56" spans="1:7">
      <c r="A56" s="669" t="s">
        <v>448</v>
      </c>
      <c r="B56" s="670">
        <v>46210</v>
      </c>
      <c r="C56" s="670">
        <f t="shared" ref="C56" si="46">+B56-3</f>
        <v>46207</v>
      </c>
      <c r="D56" s="665">
        <v>4</v>
      </c>
      <c r="E56" s="784">
        <v>0.9</v>
      </c>
      <c r="F56" s="670">
        <f t="shared" ref="F56" si="47">+C56+2</f>
        <v>46209</v>
      </c>
      <c r="G56" s="666">
        <v>3</v>
      </c>
    </row>
    <row r="57" spans="1:7">
      <c r="A57" s="669" t="s">
        <v>449</v>
      </c>
      <c r="B57" s="670">
        <v>46217</v>
      </c>
      <c r="C57" s="670">
        <f t="shared" ref="C57" si="48">+B57-3</f>
        <v>46214</v>
      </c>
      <c r="D57" s="665">
        <v>5</v>
      </c>
      <c r="E57" s="784">
        <v>0.9</v>
      </c>
      <c r="F57" s="670">
        <f t="shared" ref="F57" si="49">+C57+2</f>
        <v>46216</v>
      </c>
      <c r="G57" s="666">
        <v>6</v>
      </c>
    </row>
    <row r="58" spans="1:7">
      <c r="A58" s="669" t="s">
        <v>450</v>
      </c>
      <c r="B58" s="670">
        <v>46224</v>
      </c>
      <c r="C58" s="670">
        <f t="shared" ref="C58" si="50">+B58-3</f>
        <v>46221</v>
      </c>
      <c r="D58" s="665">
        <v>4</v>
      </c>
      <c r="E58" s="784">
        <v>0.9</v>
      </c>
      <c r="F58" s="670">
        <f t="shared" ref="F58" si="51">+C58+2</f>
        <v>46223</v>
      </c>
      <c r="G58" s="666">
        <v>4</v>
      </c>
    </row>
    <row r="59" spans="1:7">
      <c r="A59" s="669" t="s">
        <v>451</v>
      </c>
      <c r="B59" s="670">
        <v>46231</v>
      </c>
      <c r="C59" s="670">
        <f t="shared" ref="C59:C63" si="52">+B59-3</f>
        <v>46228</v>
      </c>
      <c r="D59" s="665">
        <v>5</v>
      </c>
      <c r="E59" s="784">
        <v>0.88</v>
      </c>
      <c r="F59" s="670">
        <f t="shared" ref="F59:F63" si="53">+C59+2</f>
        <v>46230</v>
      </c>
      <c r="G59" s="666">
        <v>5</v>
      </c>
    </row>
    <row r="60" spans="1:7">
      <c r="A60" s="669" t="s">
        <v>452</v>
      </c>
      <c r="B60" s="670">
        <v>46238</v>
      </c>
      <c r="C60" s="670">
        <f t="shared" si="52"/>
        <v>46235</v>
      </c>
      <c r="D60" s="665">
        <v>5</v>
      </c>
      <c r="E60" s="784">
        <v>0.88</v>
      </c>
      <c r="F60" s="670">
        <f t="shared" si="53"/>
        <v>46237</v>
      </c>
      <c r="G60" s="666">
        <v>5</v>
      </c>
    </row>
    <row r="61" spans="1:7">
      <c r="A61" s="669" t="s">
        <v>453</v>
      </c>
      <c r="B61" s="670">
        <v>46245</v>
      </c>
      <c r="C61" s="670">
        <f t="shared" si="52"/>
        <v>46242</v>
      </c>
      <c r="D61" s="665">
        <v>6</v>
      </c>
      <c r="E61" s="1218">
        <v>0.88</v>
      </c>
      <c r="F61" s="670">
        <f t="shared" si="53"/>
        <v>46244</v>
      </c>
      <c r="G61" s="666">
        <v>5</v>
      </c>
    </row>
    <row r="62" spans="1:7">
      <c r="A62" s="669" t="s">
        <v>454</v>
      </c>
      <c r="B62" s="670">
        <v>46252</v>
      </c>
      <c r="C62" s="670">
        <f t="shared" si="52"/>
        <v>46249</v>
      </c>
      <c r="D62" s="665">
        <v>6</v>
      </c>
      <c r="E62" s="1218">
        <v>0.88</v>
      </c>
      <c r="F62" s="670">
        <f t="shared" si="53"/>
        <v>46251</v>
      </c>
      <c r="G62" s="666">
        <v>5</v>
      </c>
    </row>
    <row r="63" spans="1:7">
      <c r="A63" s="669" t="s">
        <v>455</v>
      </c>
      <c r="B63" s="670">
        <v>46259</v>
      </c>
      <c r="C63" s="670">
        <f t="shared" si="52"/>
        <v>46256</v>
      </c>
      <c r="D63" s="665">
        <v>6</v>
      </c>
      <c r="E63" s="1218">
        <v>0.88</v>
      </c>
      <c r="F63" s="670">
        <f t="shared" si="53"/>
        <v>46258</v>
      </c>
      <c r="G63" s="666">
        <v>5</v>
      </c>
    </row>
    <row r="64" spans="1:7">
      <c r="A64" s="669" t="s">
        <v>456</v>
      </c>
      <c r="B64" s="1188">
        <v>46259</v>
      </c>
      <c r="C64" s="1188">
        <v>46260</v>
      </c>
      <c r="D64" s="665">
        <v>3</v>
      </c>
      <c r="E64" s="1226">
        <v>0.9</v>
      </c>
      <c r="F64" s="1188">
        <v>46264</v>
      </c>
      <c r="G64" s="666">
        <v>4</v>
      </c>
    </row>
    <row r="65" spans="1:7">
      <c r="A65" s="669" t="s">
        <v>457</v>
      </c>
      <c r="B65" s="670">
        <v>46273</v>
      </c>
      <c r="C65" s="670">
        <f t="shared" ref="C65" si="54">+B65-3</f>
        <v>46270</v>
      </c>
      <c r="D65" s="665">
        <v>4</v>
      </c>
      <c r="E65" s="784">
        <v>0.9</v>
      </c>
      <c r="F65" s="670">
        <f t="shared" ref="F65" si="55">+C65+2</f>
        <v>46272</v>
      </c>
      <c r="G65" s="666">
        <v>5</v>
      </c>
    </row>
    <row r="66" spans="1:7">
      <c r="A66" s="669" t="s">
        <v>458</v>
      </c>
      <c r="B66" s="670">
        <v>46280</v>
      </c>
      <c r="C66" s="670">
        <f t="shared" ref="C66" si="56">+B66-3</f>
        <v>46277</v>
      </c>
      <c r="D66" s="665">
        <v>6</v>
      </c>
      <c r="E66" s="784">
        <v>0.88</v>
      </c>
      <c r="F66" s="670">
        <f t="shared" ref="F66" si="57">+C66+2</f>
        <v>46279</v>
      </c>
      <c r="G66" s="666">
        <v>5</v>
      </c>
    </row>
    <row r="67" spans="1:7">
      <c r="A67" s="669" t="s">
        <v>459</v>
      </c>
      <c r="B67" s="670">
        <v>46287</v>
      </c>
      <c r="C67" s="670">
        <f t="shared" ref="C67" si="58">+B67-3</f>
        <v>46284</v>
      </c>
      <c r="D67" s="665">
        <v>5</v>
      </c>
      <c r="E67" s="784">
        <v>0.88</v>
      </c>
      <c r="F67" s="670">
        <f t="shared" ref="F67" si="59">+C67+2</f>
        <v>46286</v>
      </c>
      <c r="G67" s="666">
        <v>5</v>
      </c>
    </row>
    <row r="68" spans="1:7">
      <c r="A68" s="669" t="s">
        <v>460</v>
      </c>
      <c r="B68" s="670">
        <v>46294</v>
      </c>
      <c r="C68" s="670">
        <f t="shared" ref="C68" si="60">+B68-3</f>
        <v>46291</v>
      </c>
      <c r="D68" s="665">
        <v>5</v>
      </c>
      <c r="E68" s="784">
        <v>0.9</v>
      </c>
      <c r="F68" s="670">
        <f t="shared" ref="F68" si="61">+C68+2</f>
        <v>46293</v>
      </c>
      <c r="G68" s="666">
        <v>5</v>
      </c>
    </row>
    <row r="69" spans="1:7">
      <c r="A69" s="669" t="s">
        <v>461</v>
      </c>
      <c r="B69" s="670">
        <v>46301</v>
      </c>
      <c r="C69" s="670">
        <f t="shared" ref="C69" si="62">+B69-3</f>
        <v>46298</v>
      </c>
      <c r="D69" s="665">
        <v>5</v>
      </c>
      <c r="E69" s="784">
        <v>0.9</v>
      </c>
      <c r="F69" s="670">
        <f t="shared" ref="F69" si="63">+C69+2</f>
        <v>46300</v>
      </c>
      <c r="G69" s="666">
        <v>4</v>
      </c>
    </row>
    <row r="70" spans="1:7">
      <c r="A70" s="669" t="s">
        <v>462</v>
      </c>
      <c r="B70" s="670"/>
      <c r="C70" s="670"/>
      <c r="D70" s="665"/>
      <c r="E70" s="784"/>
      <c r="F70" s="670"/>
      <c r="G70" s="666"/>
    </row>
    <row r="71" spans="1:7">
      <c r="A71" s="669" t="s">
        <v>463</v>
      </c>
      <c r="B71" s="670"/>
      <c r="C71" s="670"/>
      <c r="D71" s="665"/>
      <c r="E71" s="784"/>
      <c r="F71" s="670"/>
      <c r="G71" s="666"/>
    </row>
    <row r="72" spans="1:7">
      <c r="A72" s="669" t="s">
        <v>464</v>
      </c>
      <c r="B72" s="670"/>
      <c r="C72" s="670"/>
      <c r="D72" s="665"/>
      <c r="E72" s="784"/>
      <c r="F72" s="670"/>
      <c r="G72" s="666"/>
    </row>
    <row r="73" spans="1:7">
      <c r="A73" s="669" t="s">
        <v>465</v>
      </c>
      <c r="B73" s="670"/>
      <c r="C73" s="670"/>
      <c r="D73" s="665"/>
      <c r="E73" s="784"/>
      <c r="F73" s="670"/>
      <c r="G73" s="666"/>
    </row>
    <row r="74" spans="1:7">
      <c r="A74" s="669" t="s">
        <v>466</v>
      </c>
      <c r="B74" s="670"/>
      <c r="C74" s="670"/>
      <c r="D74" s="665"/>
      <c r="E74" s="784"/>
      <c r="F74" s="670"/>
      <c r="G74" s="666"/>
    </row>
    <row r="75" spans="1:7">
      <c r="A75" s="669" t="s">
        <v>467</v>
      </c>
      <c r="B75" s="670"/>
      <c r="C75" s="670"/>
      <c r="D75" s="665"/>
      <c r="E75" s="784"/>
      <c r="F75" s="670"/>
      <c r="G75" s="666"/>
    </row>
    <row r="76" spans="1:7">
      <c r="A76" s="669" t="s">
        <v>468</v>
      </c>
      <c r="B76" s="670"/>
      <c r="C76" s="670"/>
      <c r="D76" s="665"/>
      <c r="E76" s="784"/>
      <c r="F76" s="670"/>
      <c r="G76" s="666"/>
    </row>
    <row r="77" spans="1:7">
      <c r="A77" s="669" t="s">
        <v>469</v>
      </c>
      <c r="B77" s="670"/>
      <c r="C77" s="670"/>
      <c r="D77" s="665"/>
      <c r="E77" s="784"/>
      <c r="F77" s="670"/>
      <c r="G77" s="666"/>
    </row>
    <row r="78" spans="1:7">
      <c r="A78" s="669" t="s">
        <v>470</v>
      </c>
      <c r="B78" s="670"/>
      <c r="C78" s="670"/>
      <c r="D78" s="665"/>
      <c r="F78" s="670"/>
      <c r="G78" s="666"/>
    </row>
    <row r="79" spans="1:7">
      <c r="A79" s="669" t="s">
        <v>471</v>
      </c>
      <c r="B79" s="670"/>
      <c r="C79" s="670"/>
      <c r="D79" s="665"/>
      <c r="E79" s="784"/>
      <c r="F79" s="670"/>
      <c r="G79" s="666"/>
    </row>
    <row r="80" spans="1:7">
      <c r="A80" s="669" t="s">
        <v>472</v>
      </c>
      <c r="B80" s="670"/>
      <c r="C80" s="670"/>
      <c r="D80" s="665"/>
      <c r="E80" s="784"/>
      <c r="F80" s="670"/>
      <c r="G80" s="666"/>
    </row>
    <row r="81" spans="1:7">
      <c r="A81" s="669" t="s">
        <v>473</v>
      </c>
      <c r="B81" s="670"/>
      <c r="C81" s="670"/>
      <c r="D81" s="665"/>
      <c r="E81" s="784"/>
      <c r="F81" s="670"/>
      <c r="G81" s="666"/>
    </row>
    <row r="82" spans="1:7">
      <c r="A82" s="669" t="s">
        <v>474</v>
      </c>
      <c r="B82" s="670"/>
      <c r="C82" s="670"/>
      <c r="D82" s="665"/>
      <c r="E82" s="784"/>
      <c r="F82" s="670"/>
      <c r="G82" s="666"/>
    </row>
    <row r="83" spans="1:7">
      <c r="A83" s="669" t="s">
        <v>475</v>
      </c>
      <c r="B83" s="670"/>
      <c r="C83" s="670"/>
      <c r="D83" s="665"/>
      <c r="E83" s="784"/>
      <c r="F83" s="670"/>
      <c r="G83" s="666"/>
    </row>
    <row r="84" spans="1:7">
      <c r="A84" s="669" t="s">
        <v>476</v>
      </c>
      <c r="B84" s="670"/>
      <c r="C84" s="670"/>
      <c r="D84" s="665"/>
      <c r="E84" s="784"/>
      <c r="F84" s="670"/>
      <c r="G84" s="666"/>
    </row>
    <row r="85" spans="1:7">
      <c r="A85" s="669" t="s">
        <v>477</v>
      </c>
      <c r="B85" s="670"/>
      <c r="C85" s="670"/>
      <c r="D85" s="665"/>
      <c r="E85" s="784"/>
      <c r="F85" s="670"/>
      <c r="G85" s="666"/>
    </row>
    <row r="86" spans="1:7">
      <c r="A86" s="669" t="s">
        <v>478</v>
      </c>
      <c r="B86" s="670"/>
      <c r="C86" s="670"/>
      <c r="D86" s="665"/>
      <c r="E86" s="784"/>
      <c r="F86" s="670"/>
      <c r="G86" s="666"/>
    </row>
    <row r="87" spans="1:7">
      <c r="A87" s="669" t="s">
        <v>479</v>
      </c>
      <c r="B87" s="670"/>
      <c r="C87" s="670"/>
      <c r="D87" s="665"/>
      <c r="E87" s="784"/>
      <c r="F87" s="670"/>
      <c r="G87" s="666"/>
    </row>
    <row r="88" spans="1:7">
      <c r="A88" s="669" t="s">
        <v>480</v>
      </c>
      <c r="B88" s="670"/>
      <c r="C88" s="670"/>
      <c r="D88" s="665"/>
      <c r="E88" s="784"/>
      <c r="F88" s="670"/>
      <c r="G88" s="666"/>
    </row>
    <row r="89" spans="1:7">
      <c r="A89" s="669" t="s">
        <v>481</v>
      </c>
      <c r="B89" s="670"/>
      <c r="C89" s="670"/>
      <c r="D89" s="665"/>
      <c r="E89" s="784"/>
      <c r="F89" s="670"/>
      <c r="G89" s="666"/>
    </row>
    <row r="90" spans="1:7">
      <c r="A90" s="669" t="s">
        <v>482</v>
      </c>
      <c r="B90" s="670"/>
      <c r="C90" s="670"/>
      <c r="D90" s="665"/>
      <c r="E90" s="784"/>
      <c r="F90" s="670"/>
      <c r="G90" s="666"/>
    </row>
    <row r="91" spans="1:7">
      <c r="A91" s="669" t="s">
        <v>483</v>
      </c>
      <c r="B91" s="670"/>
      <c r="C91" s="670"/>
      <c r="D91" s="665"/>
      <c r="E91" s="784"/>
      <c r="F91" s="670"/>
      <c r="G91" s="666"/>
    </row>
    <row r="92" spans="1:7">
      <c r="A92" s="669" t="s">
        <v>484</v>
      </c>
      <c r="B92" s="670"/>
      <c r="C92" s="670"/>
      <c r="D92" s="665"/>
      <c r="E92" s="784"/>
      <c r="F92" s="670"/>
      <c r="G92" s="666"/>
    </row>
    <row r="93" spans="1:7">
      <c r="A93" s="669" t="s">
        <v>485</v>
      </c>
      <c r="B93" s="670"/>
      <c r="C93" s="670"/>
      <c r="D93" s="665"/>
      <c r="E93" s="784"/>
      <c r="F93" s="670"/>
      <c r="G93" s="666"/>
    </row>
    <row r="94" spans="1:7">
      <c r="A94" s="669" t="s">
        <v>486</v>
      </c>
      <c r="B94" s="670"/>
      <c r="C94" s="670"/>
      <c r="D94" s="665"/>
      <c r="E94" s="784"/>
      <c r="F94" s="670"/>
      <c r="G94" s="666"/>
    </row>
    <row r="95" spans="1:7">
      <c r="A95" s="669" t="s">
        <v>487</v>
      </c>
      <c r="B95" s="670"/>
      <c r="C95" s="670"/>
      <c r="D95" s="665"/>
      <c r="E95" s="784"/>
      <c r="F95" s="670"/>
      <c r="G95" s="666"/>
    </row>
    <row r="96" spans="1:7">
      <c r="A96" s="669" t="s">
        <v>488</v>
      </c>
      <c r="B96" s="670"/>
      <c r="C96" s="670"/>
      <c r="D96" s="665"/>
      <c r="E96" s="784"/>
      <c r="F96" s="670"/>
      <c r="G96" s="666"/>
    </row>
    <row r="97" spans="1:7">
      <c r="A97" s="669" t="s">
        <v>489</v>
      </c>
      <c r="B97" s="670"/>
      <c r="C97" s="670"/>
      <c r="D97" s="665"/>
      <c r="E97" s="784"/>
      <c r="F97" s="670"/>
      <c r="G97" s="666"/>
    </row>
    <row r="98" spans="1:7">
      <c r="A98" s="671" t="s">
        <v>490</v>
      </c>
      <c r="B98" s="809"/>
      <c r="C98" s="809"/>
      <c r="D98" s="667"/>
      <c r="E98" s="785"/>
      <c r="F98" s="667"/>
      <c r="G98" s="668"/>
    </row>
  </sheetData>
  <mergeCells count="22">
    <mergeCell ref="J20:K20"/>
    <mergeCell ref="A1:G2"/>
    <mergeCell ref="B19:C19"/>
    <mergeCell ref="B18:C18"/>
    <mergeCell ref="B3:C3"/>
    <mergeCell ref="B4:C4"/>
    <mergeCell ref="B9:C9"/>
    <mergeCell ref="A6:A14"/>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s>
  <dataValidations disablePrompts="1" count="1">
    <dataValidation allowBlank="1" showInputMessage="1" showErrorMessage="1" prompt="Medical Treatment Cases (Healed without Disabilities)" sqref="B7:C8" xr:uid="{3FB4FDC5-71CC-45CE-B4C0-50504332F485}"/>
  </dataValidations>
  <pageMargins left="0.7" right="0.7" top="0.75" bottom="0.75" header="0.3" footer="0.3"/>
  <pageSetup paperSize="9" orientation="portrait" horizontalDpi="1200" verticalDpi="1200" r:id="rId1"/>
  <headerFooter>
    <oddFooter>&amp;L_x000D_&amp;1#&amp;"Calibri"&amp;10&amp;K000000 Data sensitivity - 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38293-B141-4652-B1EE-FB242E355243}">
  <dimension ref="A1:AA250"/>
  <sheetViews>
    <sheetView zoomScale="70" zoomScaleNormal="70" workbookViewId="0">
      <pane xSplit="4" ySplit="4" topLeftCell="E5" activePane="bottomRight" state="frozen"/>
      <selection pane="topRight"/>
      <selection pane="bottomLeft"/>
      <selection pane="bottomRight" activeCell="J17" sqref="J17"/>
    </sheetView>
  </sheetViews>
  <sheetFormatPr defaultColWidth="8.7109375" defaultRowHeight="15"/>
  <cols>
    <col min="1" max="1" width="9" style="1269" customWidth="1"/>
    <col min="2" max="2" width="17.85546875" style="1269" customWidth="1"/>
    <col min="3" max="3" width="24" style="1269" customWidth="1"/>
    <col min="4" max="4" width="29.85546875" style="1269" customWidth="1"/>
    <col min="5" max="5" width="8" style="1269" customWidth="1"/>
    <col min="6" max="6" width="9.28515625" style="1269" customWidth="1"/>
    <col min="7" max="7" width="14.28515625" style="1269" customWidth="1"/>
    <col min="8" max="8" width="11" style="1269" customWidth="1"/>
    <col min="9" max="9" width="18" style="1269" customWidth="1"/>
    <col min="10" max="10" width="24" style="1269" customWidth="1"/>
    <col min="11" max="11" width="15.42578125" style="1269" customWidth="1"/>
    <col min="12" max="12" width="14" style="1269" customWidth="1"/>
    <col min="13" max="13" width="16" style="1269" customWidth="1"/>
    <col min="14" max="14" width="30" style="1269" customWidth="1"/>
    <col min="15" max="15" width="61.5703125" style="1269" customWidth="1"/>
    <col min="16" max="16" width="48.7109375" style="1269" customWidth="1"/>
    <col min="17" max="17" width="16.7109375" style="1269" customWidth="1"/>
    <col min="18" max="18" width="13.140625" style="1269" customWidth="1"/>
    <col min="19" max="19" width="8.140625" style="1269" customWidth="1"/>
    <col min="20" max="20" width="10" style="1269" customWidth="1"/>
    <col min="21" max="21" width="61.7109375" style="1269" customWidth="1"/>
    <col min="22" max="22" width="26.140625" style="1269" customWidth="1"/>
    <col min="23" max="23" width="15.85546875" style="1269" customWidth="1"/>
    <col min="24" max="24" width="12" style="1269" customWidth="1"/>
    <col min="25" max="25" width="13.28515625" style="1269" customWidth="1"/>
    <col min="26" max="26" width="30" style="1269" customWidth="1"/>
    <col min="27" max="27" width="11" style="1269" customWidth="1"/>
    <col min="28" max="16384" width="8.7109375" style="1269"/>
  </cols>
  <sheetData>
    <row r="1" spans="1:27" ht="20.25">
      <c r="A1" s="1985" t="s">
        <v>1283</v>
      </c>
      <c r="B1" s="1985"/>
      <c r="C1" s="1985"/>
      <c r="D1" s="1985"/>
      <c r="E1" s="1985"/>
      <c r="F1" s="1985"/>
      <c r="G1" s="1985"/>
      <c r="H1" s="1985"/>
    </row>
    <row r="2" spans="1:27">
      <c r="A2" s="1986"/>
      <c r="B2" s="1986"/>
      <c r="C2" s="1986"/>
      <c r="D2" s="1986"/>
      <c r="E2" s="1986"/>
      <c r="F2" s="1986"/>
      <c r="G2" s="1986"/>
      <c r="H2" s="1986"/>
    </row>
    <row r="4" spans="1:27" ht="31.5" customHeight="1">
      <c r="A4" s="1270" t="s">
        <v>570</v>
      </c>
      <c r="B4" s="1271" t="s">
        <v>1284</v>
      </c>
      <c r="C4" s="1271" t="s">
        <v>1285</v>
      </c>
      <c r="D4" s="1271" t="s">
        <v>30</v>
      </c>
      <c r="E4" s="1271" t="s">
        <v>572</v>
      </c>
      <c r="F4" s="1271" t="s">
        <v>571</v>
      </c>
      <c r="G4" s="1271" t="s">
        <v>1286</v>
      </c>
      <c r="H4" s="1271" t="s">
        <v>783</v>
      </c>
      <c r="I4" s="1271" t="s">
        <v>1287</v>
      </c>
      <c r="J4" s="1271" t="s">
        <v>1288</v>
      </c>
      <c r="K4" s="1271" t="s">
        <v>220</v>
      </c>
      <c r="L4" s="1271" t="s">
        <v>1289</v>
      </c>
      <c r="M4" s="1271" t="s">
        <v>114</v>
      </c>
      <c r="N4" s="1271" t="s">
        <v>1290</v>
      </c>
      <c r="O4" s="1271" t="s">
        <v>1291</v>
      </c>
      <c r="P4" s="1271" t="s">
        <v>1292</v>
      </c>
      <c r="Q4" s="1271" t="s">
        <v>1293</v>
      </c>
      <c r="R4" s="1271" t="s">
        <v>1294</v>
      </c>
      <c r="S4" s="1271" t="s">
        <v>317</v>
      </c>
      <c r="T4" s="1271" t="s">
        <v>1295</v>
      </c>
      <c r="U4" s="1271" t="s">
        <v>1296</v>
      </c>
      <c r="V4" s="1271" t="s">
        <v>1297</v>
      </c>
      <c r="W4" s="1271" t="s">
        <v>215</v>
      </c>
      <c r="X4" s="1271" t="s">
        <v>50</v>
      </c>
      <c r="Y4" s="1271" t="s">
        <v>1298</v>
      </c>
      <c r="Z4" s="1271" t="s">
        <v>1299</v>
      </c>
      <c r="AA4" s="1272" t="s">
        <v>1300</v>
      </c>
    </row>
    <row r="5" spans="1:27" ht="78.75" customHeight="1">
      <c r="A5" s="1273">
        <v>1</v>
      </c>
      <c r="B5" s="1274"/>
      <c r="C5" s="1274" t="s">
        <v>836</v>
      </c>
      <c r="D5" s="1274" t="s">
        <v>1301</v>
      </c>
      <c r="E5" s="1274" t="s">
        <v>835</v>
      </c>
      <c r="F5" s="1274" t="s">
        <v>834</v>
      </c>
      <c r="G5" s="1274"/>
      <c r="H5" s="1274"/>
      <c r="I5" s="1274" t="s">
        <v>1302</v>
      </c>
      <c r="J5" s="1274" t="s">
        <v>1303</v>
      </c>
      <c r="K5" s="1274" t="s">
        <v>1304</v>
      </c>
      <c r="L5" s="1275">
        <v>65900000</v>
      </c>
      <c r="M5" s="1274" t="s">
        <v>1305</v>
      </c>
      <c r="N5" s="1274" t="s">
        <v>1306</v>
      </c>
      <c r="O5" s="1274" t="s">
        <v>1307</v>
      </c>
      <c r="P5" s="1274" t="s">
        <v>1308</v>
      </c>
      <c r="Q5" s="1274" t="s">
        <v>1309</v>
      </c>
      <c r="R5" s="1274" t="s">
        <v>1309</v>
      </c>
      <c r="S5" s="1274">
        <v>16</v>
      </c>
      <c r="T5" s="1274" t="s">
        <v>576</v>
      </c>
      <c r="U5" s="1274" t="s">
        <v>1310</v>
      </c>
      <c r="V5" s="1276">
        <v>46283</v>
      </c>
      <c r="W5" s="1274" t="s">
        <v>111</v>
      </c>
      <c r="X5" s="1276">
        <v>46285</v>
      </c>
      <c r="Y5" s="1274" t="s">
        <v>1311</v>
      </c>
      <c r="Z5" s="1277" t="s">
        <v>1312</v>
      </c>
      <c r="AA5" s="1278"/>
    </row>
    <row r="6" spans="1:27" ht="72" customHeight="1">
      <c r="A6" s="1273">
        <v>2</v>
      </c>
      <c r="B6" s="1274"/>
      <c r="C6" s="1274" t="s">
        <v>836</v>
      </c>
      <c r="D6" s="1274" t="s">
        <v>1301</v>
      </c>
      <c r="E6" s="1274" t="s">
        <v>835</v>
      </c>
      <c r="F6" s="1274" t="s">
        <v>834</v>
      </c>
      <c r="G6" s="1274"/>
      <c r="H6" s="1274"/>
      <c r="I6" s="1274" t="s">
        <v>1302</v>
      </c>
      <c r="J6" s="1274" t="s">
        <v>1303</v>
      </c>
      <c r="K6" s="1274" t="s">
        <v>1304</v>
      </c>
      <c r="L6" s="1275">
        <v>65900000</v>
      </c>
      <c r="M6" s="1274" t="s">
        <v>1313</v>
      </c>
      <c r="N6" s="1274" t="s">
        <v>1314</v>
      </c>
      <c r="O6" s="1274" t="s">
        <v>1315</v>
      </c>
      <c r="P6" s="1274" t="s">
        <v>1316</v>
      </c>
      <c r="Q6" s="1274" t="s">
        <v>1309</v>
      </c>
      <c r="R6" s="1274" t="s">
        <v>1309</v>
      </c>
      <c r="S6" s="1274">
        <v>16</v>
      </c>
      <c r="T6" s="1274" t="s">
        <v>576</v>
      </c>
      <c r="U6" s="1274" t="s">
        <v>1317</v>
      </c>
      <c r="V6" s="1276">
        <v>46044</v>
      </c>
      <c r="W6" s="1274" t="s">
        <v>111</v>
      </c>
      <c r="X6" s="1276">
        <v>46051</v>
      </c>
      <c r="Y6" s="1274" t="s">
        <v>1318</v>
      </c>
      <c r="Z6" s="1277" t="s">
        <v>1319</v>
      </c>
      <c r="AA6" s="1278"/>
    </row>
    <row r="7" spans="1:27" ht="65.25" customHeight="1">
      <c r="A7" s="1273">
        <v>3</v>
      </c>
      <c r="B7" s="1274"/>
      <c r="C7" s="1274" t="s">
        <v>836</v>
      </c>
      <c r="D7" s="1274" t="s">
        <v>1301</v>
      </c>
      <c r="E7" s="1274" t="s">
        <v>835</v>
      </c>
      <c r="F7" s="1274" t="s">
        <v>834</v>
      </c>
      <c r="G7" s="1274"/>
      <c r="H7" s="1274"/>
      <c r="I7" s="1274" t="s">
        <v>1302</v>
      </c>
      <c r="J7" s="1274" t="s">
        <v>1303</v>
      </c>
      <c r="K7" s="1274" t="s">
        <v>1304</v>
      </c>
      <c r="L7" s="1275">
        <v>65900000</v>
      </c>
      <c r="M7" s="1274" t="s">
        <v>1320</v>
      </c>
      <c r="N7" s="1274" t="s">
        <v>1321</v>
      </c>
      <c r="O7" s="1274" t="s">
        <v>1322</v>
      </c>
      <c r="P7" s="1274" t="s">
        <v>1323</v>
      </c>
      <c r="Q7" s="1274" t="s">
        <v>1309</v>
      </c>
      <c r="R7" s="1274" t="s">
        <v>1309</v>
      </c>
      <c r="S7" s="1274">
        <v>16</v>
      </c>
      <c r="T7" s="1274" t="s">
        <v>576</v>
      </c>
      <c r="U7" s="1274" t="s">
        <v>1324</v>
      </c>
      <c r="V7" s="1276">
        <v>46002</v>
      </c>
      <c r="W7" s="1279" t="s">
        <v>111</v>
      </c>
      <c r="X7" s="1276">
        <v>46009</v>
      </c>
      <c r="Y7" s="1274" t="s">
        <v>1325</v>
      </c>
      <c r="Z7" s="1277" t="s">
        <v>1326</v>
      </c>
      <c r="AA7" s="1278"/>
    </row>
    <row r="8" spans="1:27" ht="69.75" customHeight="1">
      <c r="A8" s="1273">
        <v>4</v>
      </c>
      <c r="B8" s="1274"/>
      <c r="C8" s="1274" t="s">
        <v>836</v>
      </c>
      <c r="D8" s="1274" t="s">
        <v>1301</v>
      </c>
      <c r="E8" s="1274" t="s">
        <v>835</v>
      </c>
      <c r="F8" s="1274" t="s">
        <v>834</v>
      </c>
      <c r="G8" s="1274"/>
      <c r="H8" s="1274"/>
      <c r="I8" s="1274" t="s">
        <v>1302</v>
      </c>
      <c r="J8" s="1274" t="s">
        <v>1303</v>
      </c>
      <c r="K8" s="1274" t="s">
        <v>1304</v>
      </c>
      <c r="L8" s="1275">
        <v>65900000</v>
      </c>
      <c r="M8" s="1274" t="s">
        <v>1320</v>
      </c>
      <c r="N8" s="1274" t="s">
        <v>1327</v>
      </c>
      <c r="O8" s="1274" t="s">
        <v>1328</v>
      </c>
      <c r="P8" s="1274" t="s">
        <v>1329</v>
      </c>
      <c r="Q8" s="1274">
        <v>4</v>
      </c>
      <c r="R8" s="1274">
        <v>4</v>
      </c>
      <c r="S8" s="1274">
        <v>16</v>
      </c>
      <c r="T8" s="1274" t="s">
        <v>576</v>
      </c>
      <c r="U8" s="1274" t="s">
        <v>1277</v>
      </c>
      <c r="V8" s="1276" t="s">
        <v>1330</v>
      </c>
      <c r="W8" s="1279" t="s">
        <v>111</v>
      </c>
      <c r="X8" s="1276">
        <v>46058</v>
      </c>
      <c r="Y8" s="1274" t="s">
        <v>1280</v>
      </c>
      <c r="Z8" s="1277" t="s">
        <v>1331</v>
      </c>
      <c r="AA8" s="1278"/>
    </row>
    <row r="9" spans="1:27" ht="89.25" customHeight="1">
      <c r="A9" s="1273">
        <v>5</v>
      </c>
      <c r="B9" s="1274"/>
      <c r="C9" s="1274" t="s">
        <v>836</v>
      </c>
      <c r="D9" s="1274" t="s">
        <v>1301</v>
      </c>
      <c r="E9" s="1274" t="s">
        <v>835</v>
      </c>
      <c r="F9" s="1274" t="s">
        <v>834</v>
      </c>
      <c r="G9" s="1274"/>
      <c r="H9" s="1274"/>
      <c r="I9" s="1274" t="s">
        <v>1302</v>
      </c>
      <c r="J9" s="1274" t="s">
        <v>1303</v>
      </c>
      <c r="K9" s="1274" t="s">
        <v>1304</v>
      </c>
      <c r="L9" s="1275">
        <v>65900000</v>
      </c>
      <c r="M9" s="1274" t="s">
        <v>1320</v>
      </c>
      <c r="N9" s="1280" t="s">
        <v>1332</v>
      </c>
      <c r="O9" s="1281" t="s">
        <v>1333</v>
      </c>
      <c r="P9" s="1274" t="s">
        <v>1334</v>
      </c>
      <c r="Q9" s="1274">
        <v>5</v>
      </c>
      <c r="R9" s="1274">
        <v>4</v>
      </c>
      <c r="S9" s="1274">
        <v>20</v>
      </c>
      <c r="T9" s="1274" t="s">
        <v>576</v>
      </c>
      <c r="U9" s="1274" t="s">
        <v>1278</v>
      </c>
      <c r="V9" s="1276">
        <v>46242</v>
      </c>
      <c r="W9" s="1279" t="s">
        <v>111</v>
      </c>
      <c r="X9" s="1276" t="s">
        <v>1335</v>
      </c>
      <c r="Y9" s="1274" t="s">
        <v>1281</v>
      </c>
      <c r="Z9" s="1277" t="s">
        <v>1336</v>
      </c>
      <c r="AA9" s="1278"/>
    </row>
    <row r="10" spans="1:27" ht="43.5" customHeight="1">
      <c r="A10" s="1273">
        <v>6</v>
      </c>
      <c r="B10" s="1274"/>
      <c r="C10" s="1274" t="s">
        <v>836</v>
      </c>
      <c r="D10" s="1274" t="s">
        <v>1301</v>
      </c>
      <c r="E10" s="1274" t="s">
        <v>835</v>
      </c>
      <c r="F10" s="1274" t="s">
        <v>834</v>
      </c>
      <c r="G10" s="1274"/>
      <c r="H10" s="1274"/>
      <c r="I10" s="1274" t="s">
        <v>1302</v>
      </c>
      <c r="J10" s="1274" t="s">
        <v>1303</v>
      </c>
      <c r="K10" s="1274" t="s">
        <v>1304</v>
      </c>
      <c r="L10" s="1275">
        <v>65900000</v>
      </c>
      <c r="M10" s="1274" t="s">
        <v>1320</v>
      </c>
      <c r="N10" s="1274" t="s">
        <v>1337</v>
      </c>
      <c r="O10" s="1274" t="s">
        <v>1338</v>
      </c>
      <c r="P10" s="1274" t="s">
        <v>1339</v>
      </c>
      <c r="Q10" s="1274">
        <v>5</v>
      </c>
      <c r="R10" s="1274">
        <v>5</v>
      </c>
      <c r="S10" s="1274">
        <v>25</v>
      </c>
      <c r="T10" s="1274" t="s">
        <v>576</v>
      </c>
      <c r="U10" s="1274" t="s">
        <v>1279</v>
      </c>
      <c r="V10" s="1276" t="s">
        <v>1340</v>
      </c>
      <c r="W10" s="1279" t="s">
        <v>111</v>
      </c>
      <c r="X10" s="1276">
        <v>46113</v>
      </c>
      <c r="Y10" s="1274" t="s">
        <v>1282</v>
      </c>
      <c r="Z10" s="1277" t="s">
        <v>1341</v>
      </c>
      <c r="AA10" s="1278"/>
    </row>
    <row r="11" spans="1:27" ht="24">
      <c r="A11" s="1282">
        <v>7</v>
      </c>
      <c r="B11" s="1283"/>
      <c r="C11" s="1284" t="s">
        <v>836</v>
      </c>
      <c r="D11" s="1284" t="s">
        <v>1301</v>
      </c>
      <c r="E11" s="1284" t="s">
        <v>835</v>
      </c>
      <c r="F11" s="1284" t="s">
        <v>834</v>
      </c>
      <c r="G11" s="1284"/>
      <c r="H11" s="1284"/>
      <c r="I11" s="1283" t="s">
        <v>1302</v>
      </c>
      <c r="J11" s="1284" t="s">
        <v>1303</v>
      </c>
      <c r="K11" s="1284" t="s">
        <v>1304</v>
      </c>
      <c r="L11" s="1285">
        <v>65900000</v>
      </c>
      <c r="M11" s="1284" t="s">
        <v>1320</v>
      </c>
      <c r="N11" s="1284" t="s">
        <v>1373</v>
      </c>
      <c r="O11" s="1284" t="s">
        <v>1374</v>
      </c>
      <c r="P11" s="1284" t="s">
        <v>1375</v>
      </c>
      <c r="Q11" s="1284">
        <v>4</v>
      </c>
      <c r="R11" s="1284">
        <v>4</v>
      </c>
      <c r="S11" s="1284">
        <v>16</v>
      </c>
      <c r="T11" s="1274" t="s">
        <v>576</v>
      </c>
      <c r="U11" s="1284" t="s">
        <v>1376</v>
      </c>
      <c r="V11" s="1286">
        <v>45667</v>
      </c>
      <c r="W11" s="1287" t="s">
        <v>111</v>
      </c>
      <c r="X11" s="1286">
        <v>46122</v>
      </c>
      <c r="Y11" s="1287"/>
      <c r="Z11" s="1284" t="s">
        <v>1377</v>
      </c>
      <c r="AA11" s="1278"/>
    </row>
    <row r="12" spans="1:27">
      <c r="A12" s="1282"/>
      <c r="B12" s="1283"/>
      <c r="C12" s="1283"/>
      <c r="D12" s="1283"/>
      <c r="E12" s="1284"/>
      <c r="F12" s="1284"/>
      <c r="G12" s="1284"/>
      <c r="H12" s="1284"/>
      <c r="I12" s="1283"/>
      <c r="J12" s="1283"/>
      <c r="K12" s="1283"/>
      <c r="L12" s="1288"/>
      <c r="M12" s="1283"/>
      <c r="N12" s="1283"/>
      <c r="O12" s="1283"/>
      <c r="P12" s="1283"/>
      <c r="Q12" s="1284"/>
      <c r="R12" s="1284"/>
      <c r="S12" s="1284"/>
      <c r="T12" s="1284"/>
      <c r="U12" s="1284"/>
      <c r="V12" s="1283"/>
      <c r="W12" s="1287"/>
      <c r="X12" s="1284"/>
      <c r="Y12" s="1287"/>
      <c r="Z12" s="1283"/>
      <c r="AA12" s="1278"/>
    </row>
    <row r="13" spans="1:27">
      <c r="A13" s="1282"/>
      <c r="B13" s="1283"/>
      <c r="C13" s="1283"/>
      <c r="D13" s="1283"/>
      <c r="E13" s="1284"/>
      <c r="F13" s="1284"/>
      <c r="G13" s="1284"/>
      <c r="H13" s="1284"/>
      <c r="I13" s="1283"/>
      <c r="J13" s="1283"/>
      <c r="K13" s="1283"/>
      <c r="L13" s="1288"/>
      <c r="M13" s="1283"/>
      <c r="N13" s="1283"/>
      <c r="O13" s="1283"/>
      <c r="P13" s="1283"/>
      <c r="Q13" s="1284"/>
      <c r="R13" s="1284"/>
      <c r="S13" s="1284"/>
      <c r="T13" s="1284"/>
      <c r="U13" s="1284"/>
      <c r="V13" s="1283"/>
      <c r="W13" s="1287"/>
      <c r="X13" s="1284"/>
      <c r="Y13" s="1287"/>
      <c r="Z13" s="1283"/>
      <c r="AA13" s="1278"/>
    </row>
    <row r="14" spans="1:27">
      <c r="A14" s="1282"/>
      <c r="B14" s="1283"/>
      <c r="C14" s="1283"/>
      <c r="D14" s="1283"/>
      <c r="E14" s="1284"/>
      <c r="F14" s="1284"/>
      <c r="G14" s="1284"/>
      <c r="H14" s="1284"/>
      <c r="I14" s="1283"/>
      <c r="J14" s="1283"/>
      <c r="K14" s="1283"/>
      <c r="L14" s="1288"/>
      <c r="M14" s="1283"/>
      <c r="N14" s="1283"/>
      <c r="O14" s="1283"/>
      <c r="P14" s="1283"/>
      <c r="Q14" s="1284"/>
      <c r="R14" s="1284"/>
      <c r="S14" s="1284"/>
      <c r="T14" s="1284"/>
      <c r="U14" s="1284"/>
      <c r="V14" s="1283"/>
      <c r="W14" s="1287"/>
      <c r="X14" s="1284"/>
      <c r="Y14" s="1287"/>
      <c r="Z14" s="1283"/>
      <c r="AA14" s="1278"/>
    </row>
    <row r="15" spans="1:27">
      <c r="A15" s="1282"/>
      <c r="B15" s="1283"/>
      <c r="C15" s="1283"/>
      <c r="D15" s="1283"/>
      <c r="E15" s="1284"/>
      <c r="F15" s="1284"/>
      <c r="G15" s="1284"/>
      <c r="H15" s="1284"/>
      <c r="I15" s="1283"/>
      <c r="J15" s="1283"/>
      <c r="K15" s="1283"/>
      <c r="L15" s="1288"/>
      <c r="M15" s="1283"/>
      <c r="N15" s="1283"/>
      <c r="O15" s="1283"/>
      <c r="P15" s="1283"/>
      <c r="Q15" s="1284"/>
      <c r="R15" s="1284"/>
      <c r="S15" s="1284"/>
      <c r="T15" s="1284"/>
      <c r="U15" s="1284"/>
      <c r="V15" s="1283"/>
      <c r="W15" s="1287"/>
      <c r="X15" s="1284"/>
      <c r="Y15" s="1287"/>
      <c r="Z15" s="1283"/>
      <c r="AA15" s="1278"/>
    </row>
    <row r="16" spans="1:27">
      <c r="A16" s="1282"/>
      <c r="B16" s="1283"/>
      <c r="C16" s="1283"/>
      <c r="D16" s="1283"/>
      <c r="E16" s="1284"/>
      <c r="F16" s="1284"/>
      <c r="G16" s="1284"/>
      <c r="H16" s="1284"/>
      <c r="I16" s="1283"/>
      <c r="J16" s="1283"/>
      <c r="K16" s="1283"/>
      <c r="L16" s="1288"/>
      <c r="M16" s="1283"/>
      <c r="N16" s="1283"/>
      <c r="O16" s="1283"/>
      <c r="P16" s="1283"/>
      <c r="Q16" s="1284"/>
      <c r="R16" s="1284"/>
      <c r="S16" s="1284"/>
      <c r="T16" s="1284"/>
      <c r="U16" s="1284"/>
      <c r="V16" s="1283"/>
      <c r="W16" s="1287"/>
      <c r="X16" s="1284"/>
      <c r="Y16" s="1287"/>
      <c r="Z16" s="1283"/>
      <c r="AA16" s="1278"/>
    </row>
    <row r="17" spans="1:27">
      <c r="A17" s="1282"/>
      <c r="B17" s="1283"/>
      <c r="C17" s="1283"/>
      <c r="D17" s="1283"/>
      <c r="E17" s="1284"/>
      <c r="F17" s="1284"/>
      <c r="G17" s="1284"/>
      <c r="H17" s="1284"/>
      <c r="I17" s="1283"/>
      <c r="J17" s="1283"/>
      <c r="K17" s="1283"/>
      <c r="L17" s="1288"/>
      <c r="M17" s="1283"/>
      <c r="N17" s="1283"/>
      <c r="O17" s="1283"/>
      <c r="P17" s="1283"/>
      <c r="Q17" s="1284"/>
      <c r="R17" s="1284"/>
      <c r="S17" s="1284"/>
      <c r="T17" s="1284"/>
      <c r="U17" s="1284"/>
      <c r="V17" s="1283"/>
      <c r="W17" s="1287"/>
      <c r="X17" s="1284"/>
      <c r="Y17" s="1287"/>
      <c r="Z17" s="1283"/>
      <c r="AA17" s="1278"/>
    </row>
    <row r="18" spans="1:27">
      <c r="A18" s="1282"/>
      <c r="B18" s="1283"/>
      <c r="C18" s="1283"/>
      <c r="D18" s="1283"/>
      <c r="E18" s="1284"/>
      <c r="F18" s="1284"/>
      <c r="G18" s="1284"/>
      <c r="H18" s="1284"/>
      <c r="I18" s="1283"/>
      <c r="J18" s="1283"/>
      <c r="K18" s="1283"/>
      <c r="L18" s="1288"/>
      <c r="M18" s="1283"/>
      <c r="N18" s="1283"/>
      <c r="O18" s="1283"/>
      <c r="P18" s="1283"/>
      <c r="Q18" s="1284"/>
      <c r="R18" s="1284"/>
      <c r="S18" s="1284"/>
      <c r="T18" s="1284"/>
      <c r="U18" s="1284"/>
      <c r="V18" s="1283"/>
      <c r="W18" s="1287"/>
      <c r="X18" s="1284"/>
      <c r="Y18" s="1287"/>
      <c r="Z18" s="1283"/>
      <c r="AA18" s="1278"/>
    </row>
    <row r="19" spans="1:27">
      <c r="A19" s="1282"/>
      <c r="B19" s="1283"/>
      <c r="C19" s="1283"/>
      <c r="D19" s="1283"/>
      <c r="E19" s="1284"/>
      <c r="F19" s="1284"/>
      <c r="G19" s="1284"/>
      <c r="H19" s="1284"/>
      <c r="I19" s="1283"/>
      <c r="J19" s="1283"/>
      <c r="K19" s="1283"/>
      <c r="L19" s="1288"/>
      <c r="M19" s="1283"/>
      <c r="N19" s="1283"/>
      <c r="O19" s="1283"/>
      <c r="P19" s="1283"/>
      <c r="Q19" s="1284"/>
      <c r="R19" s="1284"/>
      <c r="S19" s="1284"/>
      <c r="T19" s="1284"/>
      <c r="U19" s="1284"/>
      <c r="V19" s="1283"/>
      <c r="W19" s="1287"/>
      <c r="X19" s="1284"/>
      <c r="Y19" s="1287"/>
      <c r="Z19" s="1283"/>
      <c r="AA19" s="1278"/>
    </row>
    <row r="20" spans="1:27">
      <c r="A20" s="1282"/>
      <c r="B20" s="1283"/>
      <c r="C20" s="1283"/>
      <c r="D20" s="1283"/>
      <c r="E20" s="1284"/>
      <c r="F20" s="1284"/>
      <c r="G20" s="1284"/>
      <c r="H20" s="1284"/>
      <c r="I20" s="1283"/>
      <c r="J20" s="1283"/>
      <c r="K20" s="1283"/>
      <c r="L20" s="1288"/>
      <c r="M20" s="1283"/>
      <c r="N20" s="1283"/>
      <c r="O20" s="1283"/>
      <c r="P20" s="1283"/>
      <c r="Q20" s="1284"/>
      <c r="R20" s="1284"/>
      <c r="S20" s="1284"/>
      <c r="T20" s="1284"/>
      <c r="U20" s="1284"/>
      <c r="V20" s="1283"/>
      <c r="W20" s="1287"/>
      <c r="X20" s="1284"/>
      <c r="Y20" s="1287"/>
      <c r="Z20" s="1283"/>
      <c r="AA20" s="1278"/>
    </row>
    <row r="21" spans="1:27">
      <c r="A21" s="1282"/>
      <c r="B21" s="1283"/>
      <c r="C21" s="1283"/>
      <c r="D21" s="1283"/>
      <c r="E21" s="1284"/>
      <c r="F21" s="1284"/>
      <c r="G21" s="1284"/>
      <c r="H21" s="1284"/>
      <c r="I21" s="1283"/>
      <c r="J21" s="1283"/>
      <c r="K21" s="1283"/>
      <c r="L21" s="1288"/>
      <c r="M21" s="1283"/>
      <c r="N21" s="1283"/>
      <c r="O21" s="1283"/>
      <c r="P21" s="1283"/>
      <c r="Q21" s="1284"/>
      <c r="R21" s="1284"/>
      <c r="S21" s="1284"/>
      <c r="T21" s="1284"/>
      <c r="U21" s="1284"/>
      <c r="V21" s="1283"/>
      <c r="W21" s="1287"/>
      <c r="X21" s="1284"/>
      <c r="Y21" s="1287"/>
      <c r="Z21" s="1283"/>
      <c r="AA21" s="1278"/>
    </row>
    <row r="22" spans="1:27">
      <c r="A22" s="1282"/>
      <c r="B22" s="1283"/>
      <c r="C22" s="1283"/>
      <c r="D22" s="1283"/>
      <c r="E22" s="1284"/>
      <c r="F22" s="1284"/>
      <c r="G22" s="1284"/>
      <c r="H22" s="1284"/>
      <c r="I22" s="1283"/>
      <c r="J22" s="1283"/>
      <c r="K22" s="1283"/>
      <c r="L22" s="1288"/>
      <c r="M22" s="1283"/>
      <c r="N22" s="1283"/>
      <c r="O22" s="1283"/>
      <c r="P22" s="1283"/>
      <c r="Q22" s="1284"/>
      <c r="R22" s="1284"/>
      <c r="S22" s="1284"/>
      <c r="T22" s="1284"/>
      <c r="U22" s="1284"/>
      <c r="V22" s="1283"/>
      <c r="W22" s="1287"/>
      <c r="X22" s="1284"/>
      <c r="Y22" s="1287"/>
      <c r="Z22" s="1283"/>
      <c r="AA22" s="1278"/>
    </row>
    <row r="23" spans="1:27">
      <c r="A23" s="1282"/>
      <c r="B23" s="1283"/>
      <c r="C23" s="1283"/>
      <c r="D23" s="1283"/>
      <c r="E23" s="1284"/>
      <c r="F23" s="1284"/>
      <c r="G23" s="1284"/>
      <c r="H23" s="1284"/>
      <c r="I23" s="1283"/>
      <c r="J23" s="1283"/>
      <c r="K23" s="1283"/>
      <c r="L23" s="1288"/>
      <c r="M23" s="1283"/>
      <c r="N23" s="1283"/>
      <c r="O23" s="1283"/>
      <c r="P23" s="1283"/>
      <c r="Q23" s="1284"/>
      <c r="R23" s="1284"/>
      <c r="S23" s="1284"/>
      <c r="T23" s="1284"/>
      <c r="U23" s="1284"/>
      <c r="V23" s="1283"/>
      <c r="W23" s="1287"/>
      <c r="X23" s="1284"/>
      <c r="Y23" s="1287"/>
      <c r="Z23" s="1283"/>
      <c r="AA23" s="1278"/>
    </row>
    <row r="24" spans="1:27">
      <c r="A24" s="1282"/>
      <c r="B24" s="1283"/>
      <c r="C24" s="1283"/>
      <c r="D24" s="1283"/>
      <c r="E24" s="1284"/>
      <c r="F24" s="1284"/>
      <c r="G24" s="1284"/>
      <c r="H24" s="1284"/>
      <c r="I24" s="1283"/>
      <c r="J24" s="1283"/>
      <c r="K24" s="1283"/>
      <c r="L24" s="1288"/>
      <c r="M24" s="1283"/>
      <c r="N24" s="1283"/>
      <c r="O24" s="1283"/>
      <c r="P24" s="1283"/>
      <c r="Q24" s="1284"/>
      <c r="R24" s="1284"/>
      <c r="S24" s="1284"/>
      <c r="T24" s="1284"/>
      <c r="U24" s="1284"/>
      <c r="V24" s="1283"/>
      <c r="W24" s="1287"/>
      <c r="X24" s="1284"/>
      <c r="Y24" s="1287"/>
      <c r="Z24" s="1283"/>
      <c r="AA24" s="1278"/>
    </row>
    <row r="25" spans="1:27">
      <c r="A25" s="1282"/>
      <c r="B25" s="1283"/>
      <c r="C25" s="1283"/>
      <c r="D25" s="1283"/>
      <c r="E25" s="1284"/>
      <c r="F25" s="1284"/>
      <c r="G25" s="1284"/>
      <c r="H25" s="1284"/>
      <c r="I25" s="1283"/>
      <c r="J25" s="1283"/>
      <c r="K25" s="1283"/>
      <c r="L25" s="1288"/>
      <c r="M25" s="1283"/>
      <c r="N25" s="1283"/>
      <c r="O25" s="1283"/>
      <c r="P25" s="1283"/>
      <c r="Q25" s="1284"/>
      <c r="R25" s="1284"/>
      <c r="S25" s="1284"/>
      <c r="T25" s="1284"/>
      <c r="U25" s="1284"/>
      <c r="V25" s="1283"/>
      <c r="W25" s="1287"/>
      <c r="X25" s="1284"/>
      <c r="Y25" s="1287"/>
      <c r="Z25" s="1283"/>
      <c r="AA25" s="1278"/>
    </row>
    <row r="26" spans="1:27">
      <c r="A26" s="1282"/>
      <c r="B26" s="1283"/>
      <c r="C26" s="1283"/>
      <c r="D26" s="1283"/>
      <c r="E26" s="1284"/>
      <c r="F26" s="1284"/>
      <c r="G26" s="1284"/>
      <c r="H26" s="1284"/>
      <c r="I26" s="1283"/>
      <c r="J26" s="1283"/>
      <c r="K26" s="1283"/>
      <c r="L26" s="1288"/>
      <c r="M26" s="1283"/>
      <c r="N26" s="1283"/>
      <c r="O26" s="1283"/>
      <c r="P26" s="1283"/>
      <c r="Q26" s="1284"/>
      <c r="R26" s="1284"/>
      <c r="S26" s="1284"/>
      <c r="T26" s="1284"/>
      <c r="U26" s="1284"/>
      <c r="V26" s="1283"/>
      <c r="W26" s="1287"/>
      <c r="X26" s="1284"/>
      <c r="Y26" s="1287"/>
      <c r="Z26" s="1283"/>
      <c r="AA26" s="1278"/>
    </row>
    <row r="27" spans="1:27">
      <c r="A27" s="1282"/>
      <c r="B27" s="1283"/>
      <c r="C27" s="1283"/>
      <c r="D27" s="1283"/>
      <c r="E27" s="1284"/>
      <c r="F27" s="1284"/>
      <c r="G27" s="1284"/>
      <c r="H27" s="1284"/>
      <c r="I27" s="1283"/>
      <c r="J27" s="1283"/>
      <c r="K27" s="1283"/>
      <c r="L27" s="1288"/>
      <c r="M27" s="1283"/>
      <c r="N27" s="1283"/>
      <c r="O27" s="1283"/>
      <c r="P27" s="1283"/>
      <c r="Q27" s="1284"/>
      <c r="R27" s="1284"/>
      <c r="S27" s="1284"/>
      <c r="T27" s="1284"/>
      <c r="U27" s="1284"/>
      <c r="V27" s="1283"/>
      <c r="W27" s="1287"/>
      <c r="X27" s="1284"/>
      <c r="Y27" s="1287"/>
      <c r="Z27" s="1283"/>
      <c r="AA27" s="1278"/>
    </row>
    <row r="28" spans="1:27">
      <c r="A28" s="1282"/>
      <c r="B28" s="1283"/>
      <c r="C28" s="1283"/>
      <c r="D28" s="1283"/>
      <c r="E28" s="1284"/>
      <c r="F28" s="1284"/>
      <c r="G28" s="1284"/>
      <c r="H28" s="1284"/>
      <c r="I28" s="1283"/>
      <c r="J28" s="1283"/>
      <c r="K28" s="1283"/>
      <c r="L28" s="1288"/>
      <c r="M28" s="1283"/>
      <c r="N28" s="1283"/>
      <c r="O28" s="1283"/>
      <c r="P28" s="1283"/>
      <c r="Q28" s="1284"/>
      <c r="R28" s="1284"/>
      <c r="S28" s="1284"/>
      <c r="T28" s="1284"/>
      <c r="U28" s="1284"/>
      <c r="V28" s="1283"/>
      <c r="W28" s="1287"/>
      <c r="X28" s="1284"/>
      <c r="Y28" s="1287"/>
      <c r="Z28" s="1283"/>
      <c r="AA28" s="1278"/>
    </row>
    <row r="29" spans="1:27">
      <c r="A29" s="1282"/>
      <c r="B29" s="1283"/>
      <c r="C29" s="1283"/>
      <c r="D29" s="1283"/>
      <c r="E29" s="1284"/>
      <c r="F29" s="1284"/>
      <c r="G29" s="1284"/>
      <c r="H29" s="1284"/>
      <c r="I29" s="1283"/>
      <c r="J29" s="1283"/>
      <c r="K29" s="1283"/>
      <c r="L29" s="1288"/>
      <c r="M29" s="1283"/>
      <c r="N29" s="1283"/>
      <c r="O29" s="1283"/>
      <c r="P29" s="1283"/>
      <c r="Q29" s="1284"/>
      <c r="R29" s="1284"/>
      <c r="S29" s="1284"/>
      <c r="T29" s="1284"/>
      <c r="U29" s="1284"/>
      <c r="V29" s="1283"/>
      <c r="W29" s="1287"/>
      <c r="X29" s="1284"/>
      <c r="Y29" s="1287"/>
      <c r="Z29" s="1283"/>
      <c r="AA29" s="1278"/>
    </row>
    <row r="30" spans="1:27">
      <c r="A30" s="1282"/>
      <c r="B30" s="1283"/>
      <c r="C30" s="1283"/>
      <c r="D30" s="1283"/>
      <c r="E30" s="1284"/>
      <c r="F30" s="1284"/>
      <c r="G30" s="1284"/>
      <c r="H30" s="1284"/>
      <c r="I30" s="1283"/>
      <c r="J30" s="1283"/>
      <c r="K30" s="1283"/>
      <c r="L30" s="1288"/>
      <c r="M30" s="1283"/>
      <c r="N30" s="1283"/>
      <c r="O30" s="1283"/>
      <c r="P30" s="1283"/>
      <c r="Q30" s="1284"/>
      <c r="R30" s="1284"/>
      <c r="S30" s="1284"/>
      <c r="T30" s="1284"/>
      <c r="U30" s="1284"/>
      <c r="V30" s="1283"/>
      <c r="W30" s="1287"/>
      <c r="X30" s="1284"/>
      <c r="Y30" s="1287"/>
      <c r="Z30" s="1283"/>
      <c r="AA30" s="1278"/>
    </row>
    <row r="31" spans="1:27">
      <c r="A31" s="1282"/>
      <c r="B31" s="1283"/>
      <c r="C31" s="1283"/>
      <c r="D31" s="1283"/>
      <c r="E31" s="1284"/>
      <c r="F31" s="1284"/>
      <c r="G31" s="1284"/>
      <c r="H31" s="1284"/>
      <c r="I31" s="1283"/>
      <c r="J31" s="1283"/>
      <c r="K31" s="1283"/>
      <c r="L31" s="1288"/>
      <c r="M31" s="1283"/>
      <c r="N31" s="1283"/>
      <c r="O31" s="1283"/>
      <c r="P31" s="1283"/>
      <c r="Q31" s="1284"/>
      <c r="R31" s="1284"/>
      <c r="S31" s="1284"/>
      <c r="T31" s="1284"/>
      <c r="U31" s="1284"/>
      <c r="V31" s="1283"/>
      <c r="W31" s="1287"/>
      <c r="X31" s="1284"/>
      <c r="Y31" s="1287"/>
      <c r="Z31" s="1283"/>
      <c r="AA31" s="1278"/>
    </row>
    <row r="32" spans="1:27">
      <c r="A32" s="1282"/>
      <c r="B32" s="1283"/>
      <c r="C32" s="1283"/>
      <c r="D32" s="1283"/>
      <c r="E32" s="1284"/>
      <c r="F32" s="1284"/>
      <c r="G32" s="1284"/>
      <c r="H32" s="1284"/>
      <c r="I32" s="1283"/>
      <c r="J32" s="1283"/>
      <c r="K32" s="1283"/>
      <c r="L32" s="1288"/>
      <c r="M32" s="1283"/>
      <c r="N32" s="1283"/>
      <c r="O32" s="1283"/>
      <c r="P32" s="1283"/>
      <c r="Q32" s="1284"/>
      <c r="R32" s="1284"/>
      <c r="S32" s="1284"/>
      <c r="T32" s="1284"/>
      <c r="U32" s="1284"/>
      <c r="V32" s="1283"/>
      <c r="W32" s="1287"/>
      <c r="X32" s="1284"/>
      <c r="Y32" s="1287"/>
      <c r="Z32" s="1283"/>
      <c r="AA32" s="1278"/>
    </row>
    <row r="33" spans="1:27">
      <c r="A33" s="1282"/>
      <c r="B33" s="1283"/>
      <c r="C33" s="1283"/>
      <c r="D33" s="1283"/>
      <c r="E33" s="1284"/>
      <c r="F33" s="1284"/>
      <c r="G33" s="1284"/>
      <c r="H33" s="1284"/>
      <c r="I33" s="1283"/>
      <c r="J33" s="1283"/>
      <c r="K33" s="1283"/>
      <c r="L33" s="1288"/>
      <c r="M33" s="1283"/>
      <c r="N33" s="1283"/>
      <c r="O33" s="1283"/>
      <c r="P33" s="1283"/>
      <c r="Q33" s="1284"/>
      <c r="R33" s="1284"/>
      <c r="S33" s="1284"/>
      <c r="T33" s="1284"/>
      <c r="U33" s="1284"/>
      <c r="V33" s="1283"/>
      <c r="W33" s="1287"/>
      <c r="X33" s="1284"/>
      <c r="Y33" s="1287"/>
      <c r="Z33" s="1283"/>
      <c r="AA33" s="1278"/>
    </row>
    <row r="34" spans="1:27">
      <c r="A34" s="1282"/>
      <c r="B34" s="1283"/>
      <c r="C34" s="1283"/>
      <c r="D34" s="1283"/>
      <c r="E34" s="1284"/>
      <c r="F34" s="1284"/>
      <c r="G34" s="1284"/>
      <c r="H34" s="1284"/>
      <c r="I34" s="1283"/>
      <c r="J34" s="1283"/>
      <c r="K34" s="1283"/>
      <c r="L34" s="1288"/>
      <c r="M34" s="1283"/>
      <c r="N34" s="1283"/>
      <c r="O34" s="1283"/>
      <c r="P34" s="1283"/>
      <c r="Q34" s="1284"/>
      <c r="R34" s="1284"/>
      <c r="S34" s="1284"/>
      <c r="T34" s="1284"/>
      <c r="U34" s="1284"/>
      <c r="V34" s="1283"/>
      <c r="W34" s="1287"/>
      <c r="X34" s="1284"/>
      <c r="Y34" s="1287"/>
      <c r="Z34" s="1283"/>
      <c r="AA34" s="1278"/>
    </row>
    <row r="35" spans="1:27">
      <c r="A35" s="1282"/>
      <c r="B35" s="1283"/>
      <c r="C35" s="1283"/>
      <c r="D35" s="1283"/>
      <c r="E35" s="1284"/>
      <c r="F35" s="1284"/>
      <c r="G35" s="1284"/>
      <c r="H35" s="1284"/>
      <c r="I35" s="1283"/>
      <c r="J35" s="1283"/>
      <c r="K35" s="1283"/>
      <c r="L35" s="1288"/>
      <c r="M35" s="1283"/>
      <c r="N35" s="1283"/>
      <c r="O35" s="1283"/>
      <c r="P35" s="1283"/>
      <c r="Q35" s="1284"/>
      <c r="R35" s="1284"/>
      <c r="S35" s="1284"/>
      <c r="T35" s="1284"/>
      <c r="U35" s="1284"/>
      <c r="V35" s="1283"/>
      <c r="W35" s="1287"/>
      <c r="X35" s="1284"/>
      <c r="Y35" s="1287"/>
      <c r="Z35" s="1283"/>
      <c r="AA35" s="1278"/>
    </row>
    <row r="36" spans="1:27">
      <c r="A36" s="1282"/>
      <c r="B36" s="1283"/>
      <c r="C36" s="1283"/>
      <c r="D36" s="1283"/>
      <c r="E36" s="1284"/>
      <c r="F36" s="1284"/>
      <c r="G36" s="1284"/>
      <c r="H36" s="1284"/>
      <c r="I36" s="1283"/>
      <c r="J36" s="1283"/>
      <c r="K36" s="1283"/>
      <c r="L36" s="1288"/>
      <c r="M36" s="1283"/>
      <c r="N36" s="1283"/>
      <c r="O36" s="1283"/>
      <c r="P36" s="1283"/>
      <c r="Q36" s="1284"/>
      <c r="R36" s="1284"/>
      <c r="S36" s="1284"/>
      <c r="T36" s="1284"/>
      <c r="U36" s="1284"/>
      <c r="V36" s="1283"/>
      <c r="W36" s="1287"/>
      <c r="X36" s="1284"/>
      <c r="Y36" s="1287"/>
      <c r="Z36" s="1283"/>
      <c r="AA36" s="1278"/>
    </row>
    <row r="37" spans="1:27">
      <c r="A37" s="1282"/>
      <c r="B37" s="1283"/>
      <c r="C37" s="1283"/>
      <c r="D37" s="1283"/>
      <c r="E37" s="1284"/>
      <c r="F37" s="1284"/>
      <c r="G37" s="1284"/>
      <c r="H37" s="1284"/>
      <c r="I37" s="1283"/>
      <c r="J37" s="1283"/>
      <c r="K37" s="1283"/>
      <c r="L37" s="1288"/>
      <c r="M37" s="1283"/>
      <c r="N37" s="1283"/>
      <c r="O37" s="1283"/>
      <c r="P37" s="1283"/>
      <c r="Q37" s="1284"/>
      <c r="R37" s="1284"/>
      <c r="S37" s="1284"/>
      <c r="T37" s="1284"/>
      <c r="U37" s="1284"/>
      <c r="V37" s="1283"/>
      <c r="W37" s="1287"/>
      <c r="X37" s="1284"/>
      <c r="Y37" s="1287"/>
      <c r="Z37" s="1283"/>
      <c r="AA37" s="1278"/>
    </row>
    <row r="38" spans="1:27">
      <c r="A38" s="1282"/>
      <c r="B38" s="1283"/>
      <c r="C38" s="1283"/>
      <c r="D38" s="1283"/>
      <c r="E38" s="1284"/>
      <c r="F38" s="1284"/>
      <c r="G38" s="1284"/>
      <c r="H38" s="1284"/>
      <c r="I38" s="1283"/>
      <c r="J38" s="1283"/>
      <c r="K38" s="1283"/>
      <c r="L38" s="1288"/>
      <c r="M38" s="1283"/>
      <c r="N38" s="1283"/>
      <c r="O38" s="1283"/>
      <c r="P38" s="1283"/>
      <c r="Q38" s="1284"/>
      <c r="R38" s="1284"/>
      <c r="S38" s="1284"/>
      <c r="T38" s="1284"/>
      <c r="U38" s="1284"/>
      <c r="V38" s="1283"/>
      <c r="W38" s="1287"/>
      <c r="X38" s="1284"/>
      <c r="Y38" s="1287"/>
      <c r="Z38" s="1283"/>
      <c r="AA38" s="1278"/>
    </row>
    <row r="39" spans="1:27">
      <c r="A39" s="1282"/>
      <c r="B39" s="1283"/>
      <c r="C39" s="1283"/>
      <c r="D39" s="1283"/>
      <c r="E39" s="1284"/>
      <c r="F39" s="1284"/>
      <c r="G39" s="1284"/>
      <c r="H39" s="1284"/>
      <c r="I39" s="1283"/>
      <c r="J39" s="1283"/>
      <c r="K39" s="1283"/>
      <c r="L39" s="1288"/>
      <c r="M39" s="1283"/>
      <c r="N39" s="1283"/>
      <c r="O39" s="1283"/>
      <c r="P39" s="1283"/>
      <c r="Q39" s="1284"/>
      <c r="R39" s="1284"/>
      <c r="S39" s="1284"/>
      <c r="T39" s="1284"/>
      <c r="U39" s="1284"/>
      <c r="V39" s="1283"/>
      <c r="W39" s="1287"/>
      <c r="X39" s="1284"/>
      <c r="Y39" s="1287"/>
      <c r="Z39" s="1283"/>
      <c r="AA39" s="1278"/>
    </row>
    <row r="40" spans="1:27">
      <c r="A40" s="1282"/>
      <c r="B40" s="1283"/>
      <c r="C40" s="1283"/>
      <c r="D40" s="1283"/>
      <c r="E40" s="1284"/>
      <c r="F40" s="1284"/>
      <c r="G40" s="1284"/>
      <c r="H40" s="1284"/>
      <c r="I40" s="1283"/>
      <c r="J40" s="1283"/>
      <c r="K40" s="1283"/>
      <c r="L40" s="1288"/>
      <c r="M40" s="1283"/>
      <c r="N40" s="1283"/>
      <c r="O40" s="1283"/>
      <c r="P40" s="1283"/>
      <c r="Q40" s="1284"/>
      <c r="R40" s="1284"/>
      <c r="S40" s="1284"/>
      <c r="T40" s="1284"/>
      <c r="U40" s="1284"/>
      <c r="V40" s="1283"/>
      <c r="W40" s="1287"/>
      <c r="X40" s="1284"/>
      <c r="Y40" s="1287"/>
      <c r="Z40" s="1283"/>
      <c r="AA40" s="1278"/>
    </row>
    <row r="41" spans="1:27">
      <c r="A41" s="1282"/>
      <c r="B41" s="1283"/>
      <c r="C41" s="1283"/>
      <c r="D41" s="1283"/>
      <c r="E41" s="1284"/>
      <c r="F41" s="1284"/>
      <c r="G41" s="1284"/>
      <c r="H41" s="1284"/>
      <c r="I41" s="1283"/>
      <c r="J41" s="1283"/>
      <c r="K41" s="1283"/>
      <c r="L41" s="1288"/>
      <c r="M41" s="1283"/>
      <c r="N41" s="1283"/>
      <c r="O41" s="1283"/>
      <c r="P41" s="1283"/>
      <c r="Q41" s="1284"/>
      <c r="R41" s="1284"/>
      <c r="S41" s="1284"/>
      <c r="T41" s="1284"/>
      <c r="U41" s="1284"/>
      <c r="V41" s="1283"/>
      <c r="W41" s="1287"/>
      <c r="X41" s="1284"/>
      <c r="Y41" s="1287"/>
      <c r="Z41" s="1283"/>
      <c r="AA41" s="1278"/>
    </row>
    <row r="42" spans="1:27">
      <c r="A42" s="1282"/>
      <c r="B42" s="1283"/>
      <c r="C42" s="1283"/>
      <c r="D42" s="1283"/>
      <c r="E42" s="1284"/>
      <c r="F42" s="1284"/>
      <c r="G42" s="1284"/>
      <c r="H42" s="1284"/>
      <c r="I42" s="1283"/>
      <c r="J42" s="1283"/>
      <c r="K42" s="1283"/>
      <c r="L42" s="1288"/>
      <c r="M42" s="1283"/>
      <c r="N42" s="1283"/>
      <c r="O42" s="1283"/>
      <c r="P42" s="1283"/>
      <c r="Q42" s="1284"/>
      <c r="R42" s="1284"/>
      <c r="S42" s="1284"/>
      <c r="T42" s="1284"/>
      <c r="U42" s="1284"/>
      <c r="V42" s="1283"/>
      <c r="W42" s="1287"/>
      <c r="X42" s="1284"/>
      <c r="Y42" s="1287"/>
      <c r="Z42" s="1283"/>
      <c r="AA42" s="1278"/>
    </row>
    <row r="43" spans="1:27">
      <c r="A43" s="1282"/>
      <c r="B43" s="1283"/>
      <c r="C43" s="1283"/>
      <c r="D43" s="1283"/>
      <c r="E43" s="1284"/>
      <c r="F43" s="1284"/>
      <c r="G43" s="1284"/>
      <c r="H43" s="1284"/>
      <c r="I43" s="1283"/>
      <c r="J43" s="1283"/>
      <c r="K43" s="1283"/>
      <c r="L43" s="1288"/>
      <c r="M43" s="1283"/>
      <c r="N43" s="1283"/>
      <c r="O43" s="1283"/>
      <c r="P43" s="1283"/>
      <c r="Q43" s="1284"/>
      <c r="R43" s="1284"/>
      <c r="S43" s="1284"/>
      <c r="T43" s="1284"/>
      <c r="U43" s="1284"/>
      <c r="V43" s="1283"/>
      <c r="W43" s="1287"/>
      <c r="X43" s="1284"/>
      <c r="Y43" s="1287"/>
      <c r="Z43" s="1283"/>
      <c r="AA43" s="1278"/>
    </row>
    <row r="44" spans="1:27">
      <c r="A44" s="1282"/>
      <c r="B44" s="1283"/>
      <c r="C44" s="1283"/>
      <c r="D44" s="1283"/>
      <c r="E44" s="1284"/>
      <c r="F44" s="1284"/>
      <c r="G44" s="1284"/>
      <c r="H44" s="1284"/>
      <c r="I44" s="1283"/>
      <c r="J44" s="1283"/>
      <c r="K44" s="1283"/>
      <c r="L44" s="1288"/>
      <c r="M44" s="1283"/>
      <c r="N44" s="1283"/>
      <c r="O44" s="1283"/>
      <c r="P44" s="1283"/>
      <c r="Q44" s="1284"/>
      <c r="R44" s="1284"/>
      <c r="S44" s="1284"/>
      <c r="T44" s="1284"/>
      <c r="U44" s="1284"/>
      <c r="V44" s="1283"/>
      <c r="W44" s="1287"/>
      <c r="X44" s="1284"/>
      <c r="Y44" s="1287"/>
      <c r="Z44" s="1283"/>
      <c r="AA44" s="1278"/>
    </row>
    <row r="45" spans="1:27">
      <c r="A45" s="1282"/>
      <c r="B45" s="1283"/>
      <c r="C45" s="1283"/>
      <c r="D45" s="1283"/>
      <c r="E45" s="1284"/>
      <c r="F45" s="1284"/>
      <c r="G45" s="1284"/>
      <c r="H45" s="1284"/>
      <c r="I45" s="1283"/>
      <c r="J45" s="1283"/>
      <c r="K45" s="1283"/>
      <c r="L45" s="1288"/>
      <c r="M45" s="1283"/>
      <c r="N45" s="1283"/>
      <c r="O45" s="1283"/>
      <c r="P45" s="1283"/>
      <c r="Q45" s="1284"/>
      <c r="R45" s="1284"/>
      <c r="S45" s="1284"/>
      <c r="T45" s="1284"/>
      <c r="U45" s="1284"/>
      <c r="V45" s="1283"/>
      <c r="W45" s="1287"/>
      <c r="X45" s="1284"/>
      <c r="Y45" s="1287"/>
      <c r="Z45" s="1283"/>
      <c r="AA45" s="1278"/>
    </row>
    <row r="46" spans="1:27">
      <c r="A46" s="1282"/>
      <c r="B46" s="1283"/>
      <c r="C46" s="1283"/>
      <c r="D46" s="1283"/>
      <c r="E46" s="1284"/>
      <c r="F46" s="1284"/>
      <c r="G46" s="1284"/>
      <c r="H46" s="1284"/>
      <c r="I46" s="1283"/>
      <c r="J46" s="1283"/>
      <c r="K46" s="1283"/>
      <c r="L46" s="1288"/>
      <c r="M46" s="1283"/>
      <c r="N46" s="1283"/>
      <c r="O46" s="1283"/>
      <c r="P46" s="1283"/>
      <c r="Q46" s="1284"/>
      <c r="R46" s="1284"/>
      <c r="S46" s="1284"/>
      <c r="T46" s="1284"/>
      <c r="U46" s="1284"/>
      <c r="V46" s="1283"/>
      <c r="W46" s="1287"/>
      <c r="X46" s="1284"/>
      <c r="Y46" s="1287"/>
      <c r="Z46" s="1283"/>
      <c r="AA46" s="1278"/>
    </row>
    <row r="47" spans="1:27">
      <c r="A47" s="1282"/>
      <c r="B47" s="1283"/>
      <c r="C47" s="1283"/>
      <c r="D47" s="1283"/>
      <c r="E47" s="1284"/>
      <c r="F47" s="1284"/>
      <c r="G47" s="1284"/>
      <c r="H47" s="1284"/>
      <c r="I47" s="1283"/>
      <c r="J47" s="1283"/>
      <c r="K47" s="1283"/>
      <c r="L47" s="1288"/>
      <c r="M47" s="1283"/>
      <c r="N47" s="1283"/>
      <c r="O47" s="1283"/>
      <c r="P47" s="1283"/>
      <c r="Q47" s="1284"/>
      <c r="R47" s="1284"/>
      <c r="S47" s="1284"/>
      <c r="T47" s="1284"/>
      <c r="U47" s="1284"/>
      <c r="V47" s="1283"/>
      <c r="W47" s="1287"/>
      <c r="X47" s="1284"/>
      <c r="Y47" s="1287"/>
      <c r="Z47" s="1283"/>
      <c r="AA47" s="1278"/>
    </row>
    <row r="48" spans="1:27">
      <c r="A48" s="1282"/>
      <c r="B48" s="1283"/>
      <c r="C48" s="1283"/>
      <c r="D48" s="1283"/>
      <c r="E48" s="1284"/>
      <c r="F48" s="1284"/>
      <c r="G48" s="1284"/>
      <c r="H48" s="1284"/>
      <c r="I48" s="1283"/>
      <c r="J48" s="1283"/>
      <c r="K48" s="1283"/>
      <c r="L48" s="1288"/>
      <c r="M48" s="1283"/>
      <c r="N48" s="1283"/>
      <c r="O48" s="1283"/>
      <c r="P48" s="1283"/>
      <c r="Q48" s="1284"/>
      <c r="R48" s="1284"/>
      <c r="S48" s="1284"/>
      <c r="T48" s="1284"/>
      <c r="U48" s="1284"/>
      <c r="V48" s="1283"/>
      <c r="W48" s="1287"/>
      <c r="X48" s="1284"/>
      <c r="Y48" s="1287"/>
      <c r="Z48" s="1283"/>
      <c r="AA48" s="1278"/>
    </row>
    <row r="49" spans="1:27">
      <c r="A49" s="1282"/>
      <c r="B49" s="1283"/>
      <c r="C49" s="1283"/>
      <c r="D49" s="1283"/>
      <c r="E49" s="1284"/>
      <c r="F49" s="1284"/>
      <c r="G49" s="1284"/>
      <c r="H49" s="1284"/>
      <c r="I49" s="1283"/>
      <c r="J49" s="1283"/>
      <c r="K49" s="1283"/>
      <c r="L49" s="1288"/>
      <c r="M49" s="1283"/>
      <c r="N49" s="1283"/>
      <c r="O49" s="1283"/>
      <c r="P49" s="1283"/>
      <c r="Q49" s="1284"/>
      <c r="R49" s="1284"/>
      <c r="S49" s="1284"/>
      <c r="T49" s="1284"/>
      <c r="U49" s="1284"/>
      <c r="V49" s="1283"/>
      <c r="W49" s="1287"/>
      <c r="X49" s="1284"/>
      <c r="Y49" s="1287"/>
      <c r="Z49" s="1283"/>
      <c r="AA49" s="1278"/>
    </row>
    <row r="50" spans="1:27">
      <c r="A50" s="1282"/>
      <c r="B50" s="1283"/>
      <c r="C50" s="1283"/>
      <c r="D50" s="1283"/>
      <c r="E50" s="1284"/>
      <c r="F50" s="1284"/>
      <c r="G50" s="1284"/>
      <c r="H50" s="1284"/>
      <c r="I50" s="1283"/>
      <c r="J50" s="1283"/>
      <c r="K50" s="1283"/>
      <c r="L50" s="1288"/>
      <c r="M50" s="1283"/>
      <c r="N50" s="1283"/>
      <c r="O50" s="1283"/>
      <c r="P50" s="1283"/>
      <c r="Q50" s="1284"/>
      <c r="R50" s="1284"/>
      <c r="S50" s="1284"/>
      <c r="T50" s="1284"/>
      <c r="U50" s="1284"/>
      <c r="V50" s="1283"/>
      <c r="W50" s="1287"/>
      <c r="X50" s="1284"/>
      <c r="Y50" s="1287"/>
      <c r="Z50" s="1283"/>
      <c r="AA50" s="1278"/>
    </row>
    <row r="51" spans="1:27">
      <c r="A51" s="1282"/>
      <c r="B51" s="1283"/>
      <c r="C51" s="1283"/>
      <c r="D51" s="1283"/>
      <c r="E51" s="1284"/>
      <c r="F51" s="1284"/>
      <c r="G51" s="1284"/>
      <c r="H51" s="1284"/>
      <c r="I51" s="1283"/>
      <c r="J51" s="1283"/>
      <c r="K51" s="1283"/>
      <c r="L51" s="1288"/>
      <c r="M51" s="1283"/>
      <c r="N51" s="1283"/>
      <c r="O51" s="1283"/>
      <c r="P51" s="1283"/>
      <c r="Q51" s="1284"/>
      <c r="R51" s="1284"/>
      <c r="S51" s="1284"/>
      <c r="T51" s="1284"/>
      <c r="U51" s="1284"/>
      <c r="V51" s="1283"/>
      <c r="W51" s="1287"/>
      <c r="X51" s="1284"/>
      <c r="Y51" s="1287"/>
      <c r="Z51" s="1283"/>
      <c r="AA51" s="1278"/>
    </row>
    <row r="52" spans="1:27">
      <c r="A52" s="1282"/>
      <c r="B52" s="1283"/>
      <c r="C52" s="1283"/>
      <c r="D52" s="1283"/>
      <c r="E52" s="1284"/>
      <c r="F52" s="1284"/>
      <c r="G52" s="1284"/>
      <c r="H52" s="1284"/>
      <c r="I52" s="1283"/>
      <c r="J52" s="1283"/>
      <c r="K52" s="1283"/>
      <c r="L52" s="1288"/>
      <c r="M52" s="1283"/>
      <c r="N52" s="1283"/>
      <c r="O52" s="1283"/>
      <c r="P52" s="1283"/>
      <c r="Q52" s="1284"/>
      <c r="R52" s="1284"/>
      <c r="S52" s="1284"/>
      <c r="T52" s="1284"/>
      <c r="U52" s="1284"/>
      <c r="V52" s="1283"/>
      <c r="W52" s="1287"/>
      <c r="X52" s="1284"/>
      <c r="Y52" s="1287"/>
      <c r="Z52" s="1283"/>
      <c r="AA52" s="1278"/>
    </row>
    <row r="53" spans="1:27">
      <c r="A53" s="1282"/>
      <c r="B53" s="1283"/>
      <c r="C53" s="1283"/>
      <c r="D53" s="1283"/>
      <c r="E53" s="1284"/>
      <c r="F53" s="1284"/>
      <c r="G53" s="1284"/>
      <c r="H53" s="1284"/>
      <c r="I53" s="1283"/>
      <c r="J53" s="1283"/>
      <c r="K53" s="1283"/>
      <c r="L53" s="1288"/>
      <c r="M53" s="1283"/>
      <c r="N53" s="1283"/>
      <c r="O53" s="1283"/>
      <c r="P53" s="1283"/>
      <c r="Q53" s="1284"/>
      <c r="R53" s="1284"/>
      <c r="S53" s="1284"/>
      <c r="T53" s="1284"/>
      <c r="U53" s="1284"/>
      <c r="V53" s="1283"/>
      <c r="W53" s="1287"/>
      <c r="X53" s="1284"/>
      <c r="Y53" s="1287"/>
      <c r="Z53" s="1283"/>
      <c r="AA53" s="1278"/>
    </row>
    <row r="54" spans="1:27">
      <c r="A54" s="1282"/>
      <c r="B54" s="1283"/>
      <c r="C54" s="1283"/>
      <c r="D54" s="1283"/>
      <c r="E54" s="1284"/>
      <c r="F54" s="1284"/>
      <c r="G54" s="1284"/>
      <c r="H54" s="1284"/>
      <c r="I54" s="1283"/>
      <c r="J54" s="1283"/>
      <c r="K54" s="1283"/>
      <c r="L54" s="1288"/>
      <c r="M54" s="1283"/>
      <c r="N54" s="1283"/>
      <c r="O54" s="1283"/>
      <c r="P54" s="1283"/>
      <c r="Q54" s="1284"/>
      <c r="R54" s="1284"/>
      <c r="S54" s="1284"/>
      <c r="T54" s="1284"/>
      <c r="U54" s="1284"/>
      <c r="V54" s="1283"/>
      <c r="W54" s="1287"/>
      <c r="X54" s="1284"/>
      <c r="Y54" s="1287"/>
      <c r="Z54" s="1283"/>
      <c r="AA54" s="1278"/>
    </row>
    <row r="55" spans="1:27">
      <c r="A55" s="1282"/>
      <c r="B55" s="1283"/>
      <c r="C55" s="1283"/>
      <c r="D55" s="1283"/>
      <c r="E55" s="1284"/>
      <c r="F55" s="1284"/>
      <c r="G55" s="1284"/>
      <c r="H55" s="1284"/>
      <c r="I55" s="1283"/>
      <c r="J55" s="1283"/>
      <c r="K55" s="1283"/>
      <c r="L55" s="1288"/>
      <c r="M55" s="1283"/>
      <c r="N55" s="1283"/>
      <c r="O55" s="1283"/>
      <c r="P55" s="1283"/>
      <c r="Q55" s="1284"/>
      <c r="R55" s="1284"/>
      <c r="S55" s="1284"/>
      <c r="T55" s="1284"/>
      <c r="U55" s="1284"/>
      <c r="V55" s="1283"/>
      <c r="W55" s="1287"/>
      <c r="X55" s="1284"/>
      <c r="Y55" s="1287"/>
      <c r="Z55" s="1283"/>
      <c r="AA55" s="1278"/>
    </row>
    <row r="56" spans="1:27">
      <c r="A56" s="1282"/>
      <c r="B56" s="1283"/>
      <c r="C56" s="1283"/>
      <c r="D56" s="1283"/>
      <c r="E56" s="1284"/>
      <c r="F56" s="1284"/>
      <c r="G56" s="1284"/>
      <c r="H56" s="1284"/>
      <c r="I56" s="1283"/>
      <c r="J56" s="1283"/>
      <c r="K56" s="1283"/>
      <c r="L56" s="1288"/>
      <c r="M56" s="1283"/>
      <c r="N56" s="1283"/>
      <c r="O56" s="1283"/>
      <c r="P56" s="1283"/>
      <c r="Q56" s="1284"/>
      <c r="R56" s="1284"/>
      <c r="S56" s="1284"/>
      <c r="T56" s="1284"/>
      <c r="U56" s="1284"/>
      <c r="V56" s="1283"/>
      <c r="W56" s="1287"/>
      <c r="X56" s="1284"/>
      <c r="Y56" s="1287"/>
      <c r="Z56" s="1283"/>
      <c r="AA56" s="1278"/>
    </row>
    <row r="57" spans="1:27">
      <c r="A57" s="1282"/>
      <c r="B57" s="1283"/>
      <c r="C57" s="1283"/>
      <c r="D57" s="1283"/>
      <c r="E57" s="1284"/>
      <c r="F57" s="1284"/>
      <c r="G57" s="1284"/>
      <c r="H57" s="1284"/>
      <c r="I57" s="1283"/>
      <c r="J57" s="1283"/>
      <c r="K57" s="1283"/>
      <c r="L57" s="1288"/>
      <c r="M57" s="1283"/>
      <c r="N57" s="1283"/>
      <c r="O57" s="1283"/>
      <c r="P57" s="1283"/>
      <c r="Q57" s="1284"/>
      <c r="R57" s="1284"/>
      <c r="S57" s="1284"/>
      <c r="T57" s="1284"/>
      <c r="U57" s="1284"/>
      <c r="V57" s="1283"/>
      <c r="W57" s="1287"/>
      <c r="X57" s="1284"/>
      <c r="Y57" s="1287"/>
      <c r="Z57" s="1283"/>
      <c r="AA57" s="1278"/>
    </row>
    <row r="58" spans="1:27">
      <c r="A58" s="1282"/>
      <c r="B58" s="1283"/>
      <c r="C58" s="1283"/>
      <c r="D58" s="1283"/>
      <c r="E58" s="1284"/>
      <c r="F58" s="1284"/>
      <c r="G58" s="1284"/>
      <c r="H58" s="1284"/>
      <c r="I58" s="1283"/>
      <c r="J58" s="1283"/>
      <c r="K58" s="1283"/>
      <c r="L58" s="1288"/>
      <c r="M58" s="1283"/>
      <c r="N58" s="1283"/>
      <c r="O58" s="1283"/>
      <c r="P58" s="1283"/>
      <c r="Q58" s="1284"/>
      <c r="R58" s="1284"/>
      <c r="S58" s="1284"/>
      <c r="T58" s="1284"/>
      <c r="U58" s="1284"/>
      <c r="V58" s="1283"/>
      <c r="W58" s="1287"/>
      <c r="X58" s="1284"/>
      <c r="Y58" s="1287"/>
      <c r="Z58" s="1283"/>
      <c r="AA58" s="1278"/>
    </row>
    <row r="59" spans="1:27">
      <c r="A59" s="1282"/>
      <c r="B59" s="1283"/>
      <c r="C59" s="1283"/>
      <c r="D59" s="1283"/>
      <c r="E59" s="1284"/>
      <c r="F59" s="1284"/>
      <c r="G59" s="1284"/>
      <c r="H59" s="1284"/>
      <c r="I59" s="1283"/>
      <c r="J59" s="1283"/>
      <c r="K59" s="1283"/>
      <c r="L59" s="1288"/>
      <c r="M59" s="1283"/>
      <c r="N59" s="1283"/>
      <c r="O59" s="1283"/>
      <c r="P59" s="1283"/>
      <c r="Q59" s="1284"/>
      <c r="R59" s="1284"/>
      <c r="S59" s="1284"/>
      <c r="T59" s="1284"/>
      <c r="U59" s="1284"/>
      <c r="V59" s="1283"/>
      <c r="W59" s="1287"/>
      <c r="X59" s="1284"/>
      <c r="Y59" s="1287"/>
      <c r="Z59" s="1283"/>
      <c r="AA59" s="1278"/>
    </row>
    <row r="60" spans="1:27">
      <c r="A60" s="1282"/>
      <c r="B60" s="1283"/>
      <c r="C60" s="1283"/>
      <c r="D60" s="1283"/>
      <c r="E60" s="1284"/>
      <c r="F60" s="1284"/>
      <c r="G60" s="1284"/>
      <c r="H60" s="1284"/>
      <c r="I60" s="1283"/>
      <c r="J60" s="1283"/>
      <c r="K60" s="1283"/>
      <c r="L60" s="1288"/>
      <c r="M60" s="1283"/>
      <c r="N60" s="1283"/>
      <c r="O60" s="1283"/>
      <c r="P60" s="1283"/>
      <c r="Q60" s="1284"/>
      <c r="R60" s="1284"/>
      <c r="S60" s="1284"/>
      <c r="T60" s="1284"/>
      <c r="U60" s="1284"/>
      <c r="V60" s="1283"/>
      <c r="W60" s="1287"/>
      <c r="X60" s="1284"/>
      <c r="Y60" s="1287"/>
      <c r="Z60" s="1283"/>
      <c r="AA60" s="1278"/>
    </row>
    <row r="61" spans="1:27">
      <c r="A61" s="1282"/>
      <c r="B61" s="1283"/>
      <c r="C61" s="1283"/>
      <c r="D61" s="1283"/>
      <c r="E61" s="1284"/>
      <c r="F61" s="1284"/>
      <c r="G61" s="1284"/>
      <c r="H61" s="1284"/>
      <c r="I61" s="1283"/>
      <c r="J61" s="1283"/>
      <c r="K61" s="1283"/>
      <c r="L61" s="1288"/>
      <c r="M61" s="1283"/>
      <c r="N61" s="1283"/>
      <c r="O61" s="1283"/>
      <c r="P61" s="1283"/>
      <c r="Q61" s="1284"/>
      <c r="R61" s="1284"/>
      <c r="S61" s="1284"/>
      <c r="T61" s="1284"/>
      <c r="U61" s="1284"/>
      <c r="V61" s="1283"/>
      <c r="W61" s="1287"/>
      <c r="X61" s="1284"/>
      <c r="Y61" s="1287"/>
      <c r="Z61" s="1283"/>
      <c r="AA61" s="1278"/>
    </row>
    <row r="62" spans="1:27">
      <c r="A62" s="1282"/>
      <c r="B62" s="1283"/>
      <c r="C62" s="1283"/>
      <c r="D62" s="1283"/>
      <c r="E62" s="1284"/>
      <c r="F62" s="1284"/>
      <c r="G62" s="1284"/>
      <c r="H62" s="1284"/>
      <c r="I62" s="1283"/>
      <c r="J62" s="1283"/>
      <c r="K62" s="1283"/>
      <c r="L62" s="1288"/>
      <c r="M62" s="1283"/>
      <c r="N62" s="1283"/>
      <c r="O62" s="1283"/>
      <c r="P62" s="1283"/>
      <c r="Q62" s="1284"/>
      <c r="R62" s="1284"/>
      <c r="S62" s="1284"/>
      <c r="T62" s="1284"/>
      <c r="U62" s="1284"/>
      <c r="V62" s="1283"/>
      <c r="W62" s="1287"/>
      <c r="X62" s="1284"/>
      <c r="Y62" s="1287"/>
      <c r="Z62" s="1283"/>
      <c r="AA62" s="1278"/>
    </row>
    <row r="63" spans="1:27">
      <c r="A63" s="1282"/>
      <c r="B63" s="1283"/>
      <c r="C63" s="1283"/>
      <c r="D63" s="1283"/>
      <c r="E63" s="1284"/>
      <c r="F63" s="1284"/>
      <c r="G63" s="1284"/>
      <c r="H63" s="1284"/>
      <c r="I63" s="1283"/>
      <c r="J63" s="1283"/>
      <c r="K63" s="1283"/>
      <c r="L63" s="1288"/>
      <c r="M63" s="1283"/>
      <c r="N63" s="1283"/>
      <c r="O63" s="1283"/>
      <c r="P63" s="1283"/>
      <c r="Q63" s="1284"/>
      <c r="R63" s="1284"/>
      <c r="S63" s="1284"/>
      <c r="T63" s="1284"/>
      <c r="U63" s="1284"/>
      <c r="V63" s="1283"/>
      <c r="W63" s="1287"/>
      <c r="X63" s="1284"/>
      <c r="Y63" s="1287"/>
      <c r="Z63" s="1283"/>
      <c r="AA63" s="1278"/>
    </row>
    <row r="64" spans="1:27">
      <c r="A64" s="1282"/>
      <c r="B64" s="1283"/>
      <c r="C64" s="1283"/>
      <c r="D64" s="1283"/>
      <c r="E64" s="1284"/>
      <c r="F64" s="1284"/>
      <c r="G64" s="1284"/>
      <c r="H64" s="1284"/>
      <c r="I64" s="1283"/>
      <c r="J64" s="1283"/>
      <c r="K64" s="1283"/>
      <c r="L64" s="1288"/>
      <c r="M64" s="1283"/>
      <c r="N64" s="1283"/>
      <c r="O64" s="1283"/>
      <c r="P64" s="1283"/>
      <c r="Q64" s="1284"/>
      <c r="R64" s="1284"/>
      <c r="S64" s="1284"/>
      <c r="T64" s="1284"/>
      <c r="U64" s="1284"/>
      <c r="V64" s="1283"/>
      <c r="W64" s="1287"/>
      <c r="X64" s="1284"/>
      <c r="Y64" s="1287"/>
      <c r="Z64" s="1283"/>
      <c r="AA64" s="1278"/>
    </row>
    <row r="65" spans="1:27">
      <c r="A65" s="1282"/>
      <c r="B65" s="1283"/>
      <c r="C65" s="1283"/>
      <c r="D65" s="1283"/>
      <c r="E65" s="1284"/>
      <c r="F65" s="1284"/>
      <c r="G65" s="1284"/>
      <c r="H65" s="1284"/>
      <c r="I65" s="1283"/>
      <c r="J65" s="1283"/>
      <c r="K65" s="1283"/>
      <c r="L65" s="1288"/>
      <c r="M65" s="1283"/>
      <c r="N65" s="1283"/>
      <c r="O65" s="1283"/>
      <c r="P65" s="1283"/>
      <c r="Q65" s="1284"/>
      <c r="R65" s="1284"/>
      <c r="S65" s="1284"/>
      <c r="T65" s="1284"/>
      <c r="U65" s="1284"/>
      <c r="V65" s="1283"/>
      <c r="W65" s="1287"/>
      <c r="X65" s="1284"/>
      <c r="Y65" s="1287"/>
      <c r="Z65" s="1283"/>
      <c r="AA65" s="1278"/>
    </row>
    <row r="66" spans="1:27">
      <c r="A66" s="1282"/>
      <c r="B66" s="1283"/>
      <c r="C66" s="1283"/>
      <c r="D66" s="1283"/>
      <c r="E66" s="1284"/>
      <c r="F66" s="1284"/>
      <c r="G66" s="1284"/>
      <c r="H66" s="1284"/>
      <c r="I66" s="1283"/>
      <c r="J66" s="1283"/>
      <c r="K66" s="1283"/>
      <c r="L66" s="1288"/>
      <c r="M66" s="1283"/>
      <c r="N66" s="1283"/>
      <c r="O66" s="1283"/>
      <c r="P66" s="1283"/>
      <c r="Q66" s="1284"/>
      <c r="R66" s="1284"/>
      <c r="S66" s="1284"/>
      <c r="T66" s="1284"/>
      <c r="U66" s="1284"/>
      <c r="V66" s="1283"/>
      <c r="W66" s="1287"/>
      <c r="X66" s="1284"/>
      <c r="Y66" s="1287"/>
      <c r="Z66" s="1283"/>
      <c r="AA66" s="1278"/>
    </row>
    <row r="67" spans="1:27">
      <c r="A67" s="1282"/>
      <c r="B67" s="1283"/>
      <c r="C67" s="1283"/>
      <c r="D67" s="1283"/>
      <c r="E67" s="1284"/>
      <c r="F67" s="1284"/>
      <c r="G67" s="1284"/>
      <c r="H67" s="1284"/>
      <c r="I67" s="1283"/>
      <c r="J67" s="1283"/>
      <c r="K67" s="1283"/>
      <c r="L67" s="1288"/>
      <c r="M67" s="1283"/>
      <c r="N67" s="1283"/>
      <c r="O67" s="1283"/>
      <c r="P67" s="1283"/>
      <c r="Q67" s="1284"/>
      <c r="R67" s="1284"/>
      <c r="S67" s="1284"/>
      <c r="T67" s="1284"/>
      <c r="U67" s="1284"/>
      <c r="V67" s="1283"/>
      <c r="W67" s="1287"/>
      <c r="X67" s="1284"/>
      <c r="Y67" s="1287"/>
      <c r="Z67" s="1283"/>
      <c r="AA67" s="1278"/>
    </row>
    <row r="68" spans="1:27">
      <c r="A68" s="1282"/>
      <c r="B68" s="1283"/>
      <c r="C68" s="1283"/>
      <c r="D68" s="1283"/>
      <c r="E68" s="1284"/>
      <c r="F68" s="1284"/>
      <c r="G68" s="1284"/>
      <c r="H68" s="1284"/>
      <c r="I68" s="1283"/>
      <c r="J68" s="1283"/>
      <c r="K68" s="1283"/>
      <c r="L68" s="1288"/>
      <c r="M68" s="1283"/>
      <c r="N68" s="1283"/>
      <c r="O68" s="1283"/>
      <c r="P68" s="1283"/>
      <c r="Q68" s="1284"/>
      <c r="R68" s="1284"/>
      <c r="S68" s="1284"/>
      <c r="T68" s="1284"/>
      <c r="U68" s="1284"/>
      <c r="V68" s="1283"/>
      <c r="W68" s="1287"/>
      <c r="X68" s="1284"/>
      <c r="Y68" s="1287"/>
      <c r="Z68" s="1283"/>
      <c r="AA68" s="1278"/>
    </row>
    <row r="69" spans="1:27">
      <c r="A69" s="1282"/>
      <c r="B69" s="1283"/>
      <c r="C69" s="1283"/>
      <c r="D69" s="1283"/>
      <c r="E69" s="1284"/>
      <c r="F69" s="1284"/>
      <c r="G69" s="1284"/>
      <c r="H69" s="1284"/>
      <c r="I69" s="1283"/>
      <c r="J69" s="1283"/>
      <c r="K69" s="1283"/>
      <c r="L69" s="1288"/>
      <c r="M69" s="1283"/>
      <c r="N69" s="1283"/>
      <c r="O69" s="1283"/>
      <c r="P69" s="1283"/>
      <c r="Q69" s="1284"/>
      <c r="R69" s="1284"/>
      <c r="S69" s="1284"/>
      <c r="T69" s="1284"/>
      <c r="U69" s="1284"/>
      <c r="V69" s="1283"/>
      <c r="W69" s="1287"/>
      <c r="X69" s="1284"/>
      <c r="Y69" s="1287"/>
      <c r="Z69" s="1283"/>
      <c r="AA69" s="1278"/>
    </row>
    <row r="70" spans="1:27">
      <c r="A70" s="1282"/>
      <c r="B70" s="1283"/>
      <c r="C70" s="1283"/>
      <c r="D70" s="1283"/>
      <c r="E70" s="1284"/>
      <c r="F70" s="1284"/>
      <c r="G70" s="1284"/>
      <c r="H70" s="1284"/>
      <c r="I70" s="1283"/>
      <c r="J70" s="1283"/>
      <c r="K70" s="1283"/>
      <c r="L70" s="1288"/>
      <c r="M70" s="1283"/>
      <c r="N70" s="1283"/>
      <c r="O70" s="1283"/>
      <c r="P70" s="1283"/>
      <c r="Q70" s="1284"/>
      <c r="R70" s="1284"/>
      <c r="S70" s="1284"/>
      <c r="T70" s="1284"/>
      <c r="U70" s="1284"/>
      <c r="V70" s="1283"/>
      <c r="W70" s="1287"/>
      <c r="X70" s="1284"/>
      <c r="Y70" s="1287"/>
      <c r="Z70" s="1283"/>
      <c r="AA70" s="1278"/>
    </row>
    <row r="71" spans="1:27">
      <c r="A71" s="1282"/>
      <c r="B71" s="1283"/>
      <c r="C71" s="1283"/>
      <c r="D71" s="1283"/>
      <c r="E71" s="1284"/>
      <c r="F71" s="1284"/>
      <c r="G71" s="1284"/>
      <c r="H71" s="1284"/>
      <c r="I71" s="1283"/>
      <c r="J71" s="1283"/>
      <c r="K71" s="1283"/>
      <c r="L71" s="1288"/>
      <c r="M71" s="1283"/>
      <c r="N71" s="1283"/>
      <c r="O71" s="1283"/>
      <c r="P71" s="1283"/>
      <c r="Q71" s="1284"/>
      <c r="R71" s="1284"/>
      <c r="S71" s="1284"/>
      <c r="T71" s="1284"/>
      <c r="U71" s="1284"/>
      <c r="V71" s="1283"/>
      <c r="W71" s="1287"/>
      <c r="X71" s="1284"/>
      <c r="Y71" s="1287"/>
      <c r="Z71" s="1283"/>
      <c r="AA71" s="1278"/>
    </row>
    <row r="72" spans="1:27">
      <c r="A72" s="1282"/>
      <c r="B72" s="1283"/>
      <c r="C72" s="1283"/>
      <c r="D72" s="1283"/>
      <c r="E72" s="1284"/>
      <c r="F72" s="1284"/>
      <c r="G72" s="1284"/>
      <c r="H72" s="1284"/>
      <c r="I72" s="1283"/>
      <c r="J72" s="1283"/>
      <c r="K72" s="1283"/>
      <c r="L72" s="1288"/>
      <c r="M72" s="1283"/>
      <c r="N72" s="1283"/>
      <c r="O72" s="1283"/>
      <c r="P72" s="1283"/>
      <c r="Q72" s="1284"/>
      <c r="R72" s="1284"/>
      <c r="S72" s="1284"/>
      <c r="T72" s="1284"/>
      <c r="U72" s="1284"/>
      <c r="V72" s="1283"/>
      <c r="W72" s="1287"/>
      <c r="X72" s="1284"/>
      <c r="Y72" s="1287"/>
      <c r="Z72" s="1283"/>
      <c r="AA72" s="1278"/>
    </row>
    <row r="73" spans="1:27">
      <c r="A73" s="1282"/>
      <c r="B73" s="1283"/>
      <c r="C73" s="1283"/>
      <c r="D73" s="1283"/>
      <c r="E73" s="1284"/>
      <c r="F73" s="1284"/>
      <c r="G73" s="1284"/>
      <c r="H73" s="1284"/>
      <c r="I73" s="1283"/>
      <c r="J73" s="1283"/>
      <c r="K73" s="1283"/>
      <c r="L73" s="1288"/>
      <c r="M73" s="1283"/>
      <c r="N73" s="1283"/>
      <c r="O73" s="1283"/>
      <c r="P73" s="1283"/>
      <c r="Q73" s="1284"/>
      <c r="R73" s="1284"/>
      <c r="S73" s="1284"/>
      <c r="T73" s="1284"/>
      <c r="U73" s="1284"/>
      <c r="V73" s="1283"/>
      <c r="W73" s="1287"/>
      <c r="X73" s="1284"/>
      <c r="Y73" s="1287"/>
      <c r="Z73" s="1283"/>
      <c r="AA73" s="1278"/>
    </row>
    <row r="74" spans="1:27">
      <c r="A74" s="1282"/>
      <c r="B74" s="1283"/>
      <c r="C74" s="1283"/>
      <c r="D74" s="1283"/>
      <c r="E74" s="1284"/>
      <c r="F74" s="1284"/>
      <c r="G74" s="1284"/>
      <c r="H74" s="1284"/>
      <c r="I74" s="1283"/>
      <c r="J74" s="1283"/>
      <c r="K74" s="1283"/>
      <c r="L74" s="1288"/>
      <c r="M74" s="1283"/>
      <c r="N74" s="1283"/>
      <c r="O74" s="1283"/>
      <c r="P74" s="1283"/>
      <c r="Q74" s="1284"/>
      <c r="R74" s="1284"/>
      <c r="S74" s="1284"/>
      <c r="T74" s="1284"/>
      <c r="U74" s="1284"/>
      <c r="V74" s="1283"/>
      <c r="W74" s="1287"/>
      <c r="X74" s="1284"/>
      <c r="Y74" s="1287"/>
      <c r="Z74" s="1283"/>
      <c r="AA74" s="1278"/>
    </row>
    <row r="75" spans="1:27">
      <c r="A75" s="1282"/>
      <c r="B75" s="1283"/>
      <c r="C75" s="1283"/>
      <c r="D75" s="1283"/>
      <c r="E75" s="1284"/>
      <c r="F75" s="1284"/>
      <c r="G75" s="1284"/>
      <c r="H75" s="1284"/>
      <c r="I75" s="1283"/>
      <c r="J75" s="1283"/>
      <c r="K75" s="1283"/>
      <c r="L75" s="1288"/>
      <c r="M75" s="1283"/>
      <c r="N75" s="1283"/>
      <c r="O75" s="1283"/>
      <c r="P75" s="1283"/>
      <c r="Q75" s="1284"/>
      <c r="R75" s="1284"/>
      <c r="S75" s="1284"/>
      <c r="T75" s="1284"/>
      <c r="U75" s="1284"/>
      <c r="V75" s="1283"/>
      <c r="W75" s="1287"/>
      <c r="X75" s="1284"/>
      <c r="Y75" s="1287"/>
      <c r="Z75" s="1283"/>
      <c r="AA75" s="1278"/>
    </row>
    <row r="76" spans="1:27">
      <c r="A76" s="1282"/>
      <c r="B76" s="1283"/>
      <c r="C76" s="1283"/>
      <c r="D76" s="1283"/>
      <c r="E76" s="1284"/>
      <c r="F76" s="1284"/>
      <c r="G76" s="1284"/>
      <c r="H76" s="1284"/>
      <c r="I76" s="1283"/>
      <c r="J76" s="1283"/>
      <c r="K76" s="1283"/>
      <c r="L76" s="1288"/>
      <c r="M76" s="1283"/>
      <c r="N76" s="1283"/>
      <c r="O76" s="1283"/>
      <c r="P76" s="1283"/>
      <c r="Q76" s="1284"/>
      <c r="R76" s="1284"/>
      <c r="S76" s="1284"/>
      <c r="T76" s="1284"/>
      <c r="U76" s="1284"/>
      <c r="V76" s="1283"/>
      <c r="W76" s="1287"/>
      <c r="X76" s="1284"/>
      <c r="Y76" s="1287"/>
      <c r="Z76" s="1283"/>
      <c r="AA76" s="1278"/>
    </row>
    <row r="77" spans="1:27">
      <c r="A77" s="1282"/>
      <c r="B77" s="1283"/>
      <c r="C77" s="1283"/>
      <c r="D77" s="1283"/>
      <c r="E77" s="1284"/>
      <c r="F77" s="1284"/>
      <c r="G77" s="1284"/>
      <c r="H77" s="1284"/>
      <c r="I77" s="1283"/>
      <c r="J77" s="1283"/>
      <c r="K77" s="1283"/>
      <c r="L77" s="1288"/>
      <c r="M77" s="1283"/>
      <c r="N77" s="1283"/>
      <c r="O77" s="1283"/>
      <c r="P77" s="1283"/>
      <c r="Q77" s="1284"/>
      <c r="R77" s="1284"/>
      <c r="S77" s="1284"/>
      <c r="T77" s="1284"/>
      <c r="U77" s="1284"/>
      <c r="V77" s="1283"/>
      <c r="W77" s="1287"/>
      <c r="X77" s="1284"/>
      <c r="Y77" s="1287"/>
      <c r="Z77" s="1283"/>
      <c r="AA77" s="1278"/>
    </row>
    <row r="78" spans="1:27">
      <c r="A78" s="1282"/>
      <c r="B78" s="1283"/>
      <c r="C78" s="1283"/>
      <c r="D78" s="1283"/>
      <c r="E78" s="1284"/>
      <c r="F78" s="1284"/>
      <c r="G78" s="1284"/>
      <c r="H78" s="1284"/>
      <c r="I78" s="1283"/>
      <c r="J78" s="1283"/>
      <c r="K78" s="1283"/>
      <c r="L78" s="1288"/>
      <c r="M78" s="1283"/>
      <c r="N78" s="1283"/>
      <c r="O78" s="1283"/>
      <c r="P78" s="1283"/>
      <c r="Q78" s="1284"/>
      <c r="R78" s="1284"/>
      <c r="S78" s="1284"/>
      <c r="T78" s="1284"/>
      <c r="U78" s="1284"/>
      <c r="V78" s="1283"/>
      <c r="W78" s="1287"/>
      <c r="X78" s="1284"/>
      <c r="Y78" s="1287"/>
      <c r="Z78" s="1283"/>
      <c r="AA78" s="1278"/>
    </row>
    <row r="79" spans="1:27">
      <c r="A79" s="1282"/>
      <c r="B79" s="1283"/>
      <c r="C79" s="1283"/>
      <c r="D79" s="1283"/>
      <c r="E79" s="1284"/>
      <c r="F79" s="1284"/>
      <c r="G79" s="1284"/>
      <c r="H79" s="1284"/>
      <c r="I79" s="1283"/>
      <c r="J79" s="1283"/>
      <c r="K79" s="1283"/>
      <c r="L79" s="1288"/>
      <c r="M79" s="1283"/>
      <c r="N79" s="1283"/>
      <c r="O79" s="1283"/>
      <c r="P79" s="1283"/>
      <c r="Q79" s="1284"/>
      <c r="R79" s="1284"/>
      <c r="S79" s="1284"/>
      <c r="T79" s="1284"/>
      <c r="U79" s="1284"/>
      <c r="V79" s="1283"/>
      <c r="W79" s="1287"/>
      <c r="X79" s="1284"/>
      <c r="Y79" s="1287"/>
      <c r="Z79" s="1283"/>
      <c r="AA79" s="1278"/>
    </row>
    <row r="80" spans="1:27">
      <c r="A80" s="1282"/>
      <c r="B80" s="1283"/>
      <c r="C80" s="1283"/>
      <c r="D80" s="1283"/>
      <c r="E80" s="1284"/>
      <c r="F80" s="1284"/>
      <c r="G80" s="1284"/>
      <c r="H80" s="1284"/>
      <c r="I80" s="1283"/>
      <c r="J80" s="1283"/>
      <c r="K80" s="1283"/>
      <c r="L80" s="1288"/>
      <c r="M80" s="1283"/>
      <c r="N80" s="1283"/>
      <c r="O80" s="1283"/>
      <c r="P80" s="1283"/>
      <c r="Q80" s="1284"/>
      <c r="R80" s="1284"/>
      <c r="S80" s="1284"/>
      <c r="T80" s="1284"/>
      <c r="U80" s="1284"/>
      <c r="V80" s="1283"/>
      <c r="W80" s="1287"/>
      <c r="X80" s="1284"/>
      <c r="Y80" s="1287"/>
      <c r="Z80" s="1283"/>
      <c r="AA80" s="1278"/>
    </row>
    <row r="81" spans="1:27">
      <c r="A81" s="1282"/>
      <c r="B81" s="1283"/>
      <c r="C81" s="1283"/>
      <c r="D81" s="1283"/>
      <c r="E81" s="1284"/>
      <c r="F81" s="1284"/>
      <c r="G81" s="1284"/>
      <c r="H81" s="1284"/>
      <c r="I81" s="1283"/>
      <c r="J81" s="1283"/>
      <c r="K81" s="1283"/>
      <c r="L81" s="1288"/>
      <c r="M81" s="1283"/>
      <c r="N81" s="1283"/>
      <c r="O81" s="1283"/>
      <c r="P81" s="1283"/>
      <c r="Q81" s="1284"/>
      <c r="R81" s="1284"/>
      <c r="S81" s="1284"/>
      <c r="T81" s="1284"/>
      <c r="U81" s="1284"/>
      <c r="V81" s="1283"/>
      <c r="W81" s="1287"/>
      <c r="X81" s="1284"/>
      <c r="Y81" s="1287"/>
      <c r="Z81" s="1283"/>
      <c r="AA81" s="1278"/>
    </row>
    <row r="82" spans="1:27">
      <c r="A82" s="1282"/>
      <c r="B82" s="1283"/>
      <c r="C82" s="1283"/>
      <c r="D82" s="1283"/>
      <c r="E82" s="1284"/>
      <c r="F82" s="1284"/>
      <c r="G82" s="1284"/>
      <c r="H82" s="1284"/>
      <c r="I82" s="1283"/>
      <c r="J82" s="1283"/>
      <c r="K82" s="1283"/>
      <c r="L82" s="1288"/>
      <c r="M82" s="1283"/>
      <c r="N82" s="1283"/>
      <c r="O82" s="1283"/>
      <c r="P82" s="1283"/>
      <c r="Q82" s="1284"/>
      <c r="R82" s="1284"/>
      <c r="S82" s="1284"/>
      <c r="T82" s="1284"/>
      <c r="U82" s="1284"/>
      <c r="V82" s="1283"/>
      <c r="W82" s="1287"/>
      <c r="X82" s="1284"/>
      <c r="Y82" s="1287"/>
      <c r="Z82" s="1283"/>
      <c r="AA82" s="1278"/>
    </row>
    <row r="83" spans="1:27">
      <c r="A83" s="1282"/>
      <c r="B83" s="1283"/>
      <c r="C83" s="1283"/>
      <c r="D83" s="1283"/>
      <c r="E83" s="1284"/>
      <c r="F83" s="1284"/>
      <c r="G83" s="1284"/>
      <c r="H83" s="1284"/>
      <c r="I83" s="1283"/>
      <c r="J83" s="1283"/>
      <c r="K83" s="1283"/>
      <c r="L83" s="1288"/>
      <c r="M83" s="1283"/>
      <c r="N83" s="1283"/>
      <c r="O83" s="1283"/>
      <c r="P83" s="1283"/>
      <c r="Q83" s="1284"/>
      <c r="R83" s="1284"/>
      <c r="S83" s="1284"/>
      <c r="T83" s="1284"/>
      <c r="U83" s="1284"/>
      <c r="V83" s="1283"/>
      <c r="W83" s="1287"/>
      <c r="X83" s="1284"/>
      <c r="Y83" s="1287"/>
      <c r="Z83" s="1283"/>
      <c r="AA83" s="1278"/>
    </row>
    <row r="84" spans="1:27">
      <c r="A84" s="1282"/>
      <c r="B84" s="1283"/>
      <c r="C84" s="1283"/>
      <c r="D84" s="1283"/>
      <c r="E84" s="1284"/>
      <c r="F84" s="1284"/>
      <c r="G84" s="1284"/>
      <c r="H84" s="1284"/>
      <c r="I84" s="1283"/>
      <c r="J84" s="1283"/>
      <c r="K84" s="1283"/>
      <c r="L84" s="1288"/>
      <c r="M84" s="1283"/>
      <c r="N84" s="1283"/>
      <c r="O84" s="1283"/>
      <c r="P84" s="1283"/>
      <c r="Q84" s="1284"/>
      <c r="R84" s="1284"/>
      <c r="S84" s="1284"/>
      <c r="T84" s="1284"/>
      <c r="U84" s="1284"/>
      <c r="V84" s="1283"/>
      <c r="W84" s="1287"/>
      <c r="X84" s="1284"/>
      <c r="Y84" s="1287"/>
      <c r="Z84" s="1283"/>
      <c r="AA84" s="1278"/>
    </row>
    <row r="85" spans="1:27">
      <c r="A85" s="1282"/>
      <c r="B85" s="1283"/>
      <c r="C85" s="1283"/>
      <c r="D85" s="1283"/>
      <c r="E85" s="1284"/>
      <c r="F85" s="1284"/>
      <c r="G85" s="1284"/>
      <c r="H85" s="1284"/>
      <c r="I85" s="1283"/>
      <c r="J85" s="1283"/>
      <c r="K85" s="1283"/>
      <c r="L85" s="1288"/>
      <c r="M85" s="1283"/>
      <c r="N85" s="1283"/>
      <c r="O85" s="1283"/>
      <c r="P85" s="1283"/>
      <c r="Q85" s="1284"/>
      <c r="R85" s="1284"/>
      <c r="S85" s="1284"/>
      <c r="T85" s="1284"/>
      <c r="U85" s="1284"/>
      <c r="V85" s="1283"/>
      <c r="W85" s="1287"/>
      <c r="X85" s="1284"/>
      <c r="Y85" s="1287"/>
      <c r="Z85" s="1283"/>
      <c r="AA85" s="1278"/>
    </row>
    <row r="86" spans="1:27">
      <c r="A86" s="1282"/>
      <c r="B86" s="1283"/>
      <c r="C86" s="1283"/>
      <c r="D86" s="1283"/>
      <c r="E86" s="1284"/>
      <c r="F86" s="1284"/>
      <c r="G86" s="1284"/>
      <c r="H86" s="1284"/>
      <c r="I86" s="1283"/>
      <c r="J86" s="1283"/>
      <c r="K86" s="1283"/>
      <c r="L86" s="1288"/>
      <c r="M86" s="1283"/>
      <c r="N86" s="1283"/>
      <c r="O86" s="1283"/>
      <c r="P86" s="1283"/>
      <c r="Q86" s="1284"/>
      <c r="R86" s="1284"/>
      <c r="S86" s="1284"/>
      <c r="T86" s="1284"/>
      <c r="U86" s="1284"/>
      <c r="V86" s="1283"/>
      <c r="W86" s="1287"/>
      <c r="X86" s="1284"/>
      <c r="Y86" s="1287"/>
      <c r="Z86" s="1283"/>
      <c r="AA86" s="1278"/>
    </row>
    <row r="87" spans="1:27">
      <c r="A87" s="1282"/>
      <c r="B87" s="1283"/>
      <c r="C87" s="1283"/>
      <c r="D87" s="1283"/>
      <c r="E87" s="1284"/>
      <c r="F87" s="1284"/>
      <c r="G87" s="1284"/>
      <c r="H87" s="1284"/>
      <c r="I87" s="1283"/>
      <c r="J87" s="1283"/>
      <c r="K87" s="1283"/>
      <c r="L87" s="1288"/>
      <c r="M87" s="1283"/>
      <c r="N87" s="1283"/>
      <c r="O87" s="1283"/>
      <c r="P87" s="1283"/>
      <c r="Q87" s="1284"/>
      <c r="R87" s="1284"/>
      <c r="S87" s="1284"/>
      <c r="T87" s="1284"/>
      <c r="U87" s="1284"/>
      <c r="V87" s="1283"/>
      <c r="W87" s="1287"/>
      <c r="X87" s="1284"/>
      <c r="Y87" s="1287"/>
      <c r="Z87" s="1283"/>
      <c r="AA87" s="1278"/>
    </row>
    <row r="88" spans="1:27">
      <c r="A88" s="1282"/>
      <c r="B88" s="1283"/>
      <c r="C88" s="1283"/>
      <c r="D88" s="1283"/>
      <c r="E88" s="1284"/>
      <c r="F88" s="1284"/>
      <c r="G88" s="1284"/>
      <c r="H88" s="1284"/>
      <c r="I88" s="1283"/>
      <c r="J88" s="1283"/>
      <c r="K88" s="1283"/>
      <c r="L88" s="1288"/>
      <c r="M88" s="1283"/>
      <c r="N88" s="1283"/>
      <c r="O88" s="1283"/>
      <c r="P88" s="1283"/>
      <c r="Q88" s="1284"/>
      <c r="R88" s="1284"/>
      <c r="S88" s="1284"/>
      <c r="T88" s="1284"/>
      <c r="U88" s="1284"/>
      <c r="V88" s="1283"/>
      <c r="W88" s="1287"/>
      <c r="X88" s="1284"/>
      <c r="Y88" s="1287"/>
      <c r="Z88" s="1283"/>
      <c r="AA88" s="1278"/>
    </row>
    <row r="89" spans="1:27">
      <c r="A89" s="1282"/>
      <c r="B89" s="1283"/>
      <c r="C89" s="1283"/>
      <c r="D89" s="1283"/>
      <c r="E89" s="1284"/>
      <c r="F89" s="1284"/>
      <c r="G89" s="1284"/>
      <c r="H89" s="1284"/>
      <c r="I89" s="1283"/>
      <c r="J89" s="1283"/>
      <c r="K89" s="1283"/>
      <c r="L89" s="1288"/>
      <c r="M89" s="1283"/>
      <c r="N89" s="1283"/>
      <c r="O89" s="1283"/>
      <c r="P89" s="1283"/>
      <c r="Q89" s="1284"/>
      <c r="R89" s="1284"/>
      <c r="S89" s="1284"/>
      <c r="T89" s="1284"/>
      <c r="U89" s="1284"/>
      <c r="V89" s="1283"/>
      <c r="W89" s="1287"/>
      <c r="X89" s="1284"/>
      <c r="Y89" s="1287"/>
      <c r="Z89" s="1283"/>
      <c r="AA89" s="1278"/>
    </row>
    <row r="90" spans="1:27">
      <c r="A90" s="1282"/>
      <c r="B90" s="1283"/>
      <c r="C90" s="1283"/>
      <c r="D90" s="1283"/>
      <c r="E90" s="1284"/>
      <c r="F90" s="1284"/>
      <c r="G90" s="1284"/>
      <c r="H90" s="1284"/>
      <c r="I90" s="1283"/>
      <c r="J90" s="1283"/>
      <c r="K90" s="1283"/>
      <c r="L90" s="1288"/>
      <c r="M90" s="1283"/>
      <c r="N90" s="1283"/>
      <c r="O90" s="1283"/>
      <c r="P90" s="1283"/>
      <c r="Q90" s="1284"/>
      <c r="R90" s="1284"/>
      <c r="S90" s="1284"/>
      <c r="T90" s="1284"/>
      <c r="U90" s="1284"/>
      <c r="V90" s="1283"/>
      <c r="W90" s="1287"/>
      <c r="X90" s="1284"/>
      <c r="Y90" s="1287"/>
      <c r="Z90" s="1283"/>
      <c r="AA90" s="1278"/>
    </row>
    <row r="91" spans="1:27">
      <c r="A91" s="1282"/>
      <c r="B91" s="1283"/>
      <c r="C91" s="1283"/>
      <c r="D91" s="1283"/>
      <c r="E91" s="1284"/>
      <c r="F91" s="1284"/>
      <c r="G91" s="1284"/>
      <c r="H91" s="1284"/>
      <c r="I91" s="1283"/>
      <c r="J91" s="1283"/>
      <c r="K91" s="1283"/>
      <c r="L91" s="1288"/>
      <c r="M91" s="1283"/>
      <c r="N91" s="1283"/>
      <c r="O91" s="1283"/>
      <c r="P91" s="1283"/>
      <c r="Q91" s="1284"/>
      <c r="R91" s="1284"/>
      <c r="S91" s="1284"/>
      <c r="T91" s="1284"/>
      <c r="U91" s="1284"/>
      <c r="V91" s="1283"/>
      <c r="W91" s="1287"/>
      <c r="X91" s="1284"/>
      <c r="Y91" s="1287"/>
      <c r="Z91" s="1283"/>
      <c r="AA91" s="1278"/>
    </row>
    <row r="92" spans="1:27">
      <c r="A92" s="1282"/>
      <c r="B92" s="1283"/>
      <c r="C92" s="1283"/>
      <c r="D92" s="1283"/>
      <c r="E92" s="1284"/>
      <c r="F92" s="1284"/>
      <c r="G92" s="1284"/>
      <c r="H92" s="1284"/>
      <c r="I92" s="1283"/>
      <c r="J92" s="1283"/>
      <c r="K92" s="1283"/>
      <c r="L92" s="1288"/>
      <c r="M92" s="1283"/>
      <c r="N92" s="1283"/>
      <c r="O92" s="1283"/>
      <c r="P92" s="1283"/>
      <c r="Q92" s="1284"/>
      <c r="R92" s="1284"/>
      <c r="S92" s="1284"/>
      <c r="T92" s="1284"/>
      <c r="U92" s="1284"/>
      <c r="V92" s="1283"/>
      <c r="W92" s="1287"/>
      <c r="X92" s="1284"/>
      <c r="Y92" s="1287"/>
      <c r="Z92" s="1283"/>
      <c r="AA92" s="1278"/>
    </row>
    <row r="93" spans="1:27">
      <c r="A93" s="1282"/>
      <c r="B93" s="1283"/>
      <c r="C93" s="1283"/>
      <c r="D93" s="1283"/>
      <c r="E93" s="1284"/>
      <c r="F93" s="1284"/>
      <c r="G93" s="1284"/>
      <c r="H93" s="1284"/>
      <c r="I93" s="1283"/>
      <c r="J93" s="1283"/>
      <c r="K93" s="1283"/>
      <c r="L93" s="1288"/>
      <c r="M93" s="1283"/>
      <c r="N93" s="1283"/>
      <c r="O93" s="1283"/>
      <c r="P93" s="1283"/>
      <c r="Q93" s="1284"/>
      <c r="R93" s="1284"/>
      <c r="S93" s="1284"/>
      <c r="T93" s="1284"/>
      <c r="U93" s="1284"/>
      <c r="V93" s="1283"/>
      <c r="W93" s="1287"/>
      <c r="X93" s="1284"/>
      <c r="Y93" s="1287"/>
      <c r="Z93" s="1283"/>
      <c r="AA93" s="1278"/>
    </row>
    <row r="94" spans="1:27">
      <c r="A94" s="1282"/>
      <c r="B94" s="1283"/>
      <c r="C94" s="1283"/>
      <c r="D94" s="1283"/>
      <c r="E94" s="1284"/>
      <c r="F94" s="1284"/>
      <c r="G94" s="1284"/>
      <c r="H94" s="1284"/>
      <c r="I94" s="1283"/>
      <c r="J94" s="1283"/>
      <c r="K94" s="1283"/>
      <c r="L94" s="1288"/>
      <c r="M94" s="1283"/>
      <c r="N94" s="1283"/>
      <c r="O94" s="1283"/>
      <c r="P94" s="1283"/>
      <c r="Q94" s="1284"/>
      <c r="R94" s="1284"/>
      <c r="S94" s="1284"/>
      <c r="T94" s="1284"/>
      <c r="U94" s="1284"/>
      <c r="V94" s="1283"/>
      <c r="W94" s="1287"/>
      <c r="X94" s="1284"/>
      <c r="Y94" s="1287"/>
      <c r="Z94" s="1283"/>
      <c r="AA94" s="1278"/>
    </row>
    <row r="95" spans="1:27">
      <c r="A95" s="1282"/>
      <c r="B95" s="1283"/>
      <c r="C95" s="1283"/>
      <c r="D95" s="1283"/>
      <c r="E95" s="1284"/>
      <c r="F95" s="1284"/>
      <c r="G95" s="1284"/>
      <c r="H95" s="1284"/>
      <c r="I95" s="1283"/>
      <c r="J95" s="1283"/>
      <c r="K95" s="1283"/>
      <c r="L95" s="1288"/>
      <c r="M95" s="1283"/>
      <c r="N95" s="1283"/>
      <c r="O95" s="1283"/>
      <c r="P95" s="1283"/>
      <c r="Q95" s="1284"/>
      <c r="R95" s="1284"/>
      <c r="S95" s="1284"/>
      <c r="T95" s="1284"/>
      <c r="U95" s="1284"/>
      <c r="V95" s="1283"/>
      <c r="W95" s="1287"/>
      <c r="X95" s="1284"/>
      <c r="Y95" s="1287"/>
      <c r="Z95" s="1283"/>
      <c r="AA95" s="1278"/>
    </row>
    <row r="96" spans="1:27">
      <c r="A96" s="1282"/>
      <c r="B96" s="1283"/>
      <c r="C96" s="1283"/>
      <c r="D96" s="1283"/>
      <c r="E96" s="1284"/>
      <c r="F96" s="1284"/>
      <c r="G96" s="1284"/>
      <c r="H96" s="1284"/>
      <c r="I96" s="1283"/>
      <c r="J96" s="1283"/>
      <c r="K96" s="1283"/>
      <c r="L96" s="1288"/>
      <c r="M96" s="1283"/>
      <c r="N96" s="1283"/>
      <c r="O96" s="1283"/>
      <c r="P96" s="1283"/>
      <c r="Q96" s="1284"/>
      <c r="R96" s="1284"/>
      <c r="S96" s="1284"/>
      <c r="T96" s="1284"/>
      <c r="U96" s="1284"/>
      <c r="V96" s="1283"/>
      <c r="W96" s="1287"/>
      <c r="X96" s="1284"/>
      <c r="Y96" s="1287"/>
      <c r="Z96" s="1283"/>
      <c r="AA96" s="1278"/>
    </row>
    <row r="97" spans="1:27">
      <c r="A97" s="1282"/>
      <c r="B97" s="1283"/>
      <c r="C97" s="1283"/>
      <c r="D97" s="1283"/>
      <c r="E97" s="1284"/>
      <c r="F97" s="1284"/>
      <c r="G97" s="1284"/>
      <c r="H97" s="1284"/>
      <c r="I97" s="1283"/>
      <c r="J97" s="1283"/>
      <c r="K97" s="1283"/>
      <c r="L97" s="1288"/>
      <c r="M97" s="1283"/>
      <c r="N97" s="1283"/>
      <c r="O97" s="1283"/>
      <c r="P97" s="1283"/>
      <c r="Q97" s="1284"/>
      <c r="R97" s="1284"/>
      <c r="S97" s="1284"/>
      <c r="T97" s="1284"/>
      <c r="U97" s="1284"/>
      <c r="V97" s="1283"/>
      <c r="W97" s="1287"/>
      <c r="X97" s="1284"/>
      <c r="Y97" s="1287"/>
      <c r="Z97" s="1283"/>
      <c r="AA97" s="1278"/>
    </row>
    <row r="98" spans="1:27">
      <c r="A98" s="1282"/>
      <c r="B98" s="1283"/>
      <c r="C98" s="1283"/>
      <c r="D98" s="1283"/>
      <c r="E98" s="1284"/>
      <c r="F98" s="1284"/>
      <c r="G98" s="1284"/>
      <c r="H98" s="1284"/>
      <c r="I98" s="1283"/>
      <c r="J98" s="1283"/>
      <c r="K98" s="1283"/>
      <c r="L98" s="1288"/>
      <c r="M98" s="1283"/>
      <c r="N98" s="1283"/>
      <c r="O98" s="1283"/>
      <c r="P98" s="1283"/>
      <c r="Q98" s="1284"/>
      <c r="R98" s="1284"/>
      <c r="S98" s="1284"/>
      <c r="T98" s="1284"/>
      <c r="U98" s="1284"/>
      <c r="V98" s="1283"/>
      <c r="W98" s="1287"/>
      <c r="X98" s="1284"/>
      <c r="Y98" s="1287"/>
      <c r="Z98" s="1283"/>
      <c r="AA98" s="1278"/>
    </row>
    <row r="99" spans="1:27">
      <c r="A99" s="1282"/>
      <c r="B99" s="1283"/>
      <c r="C99" s="1283"/>
      <c r="D99" s="1283"/>
      <c r="E99" s="1284"/>
      <c r="F99" s="1284"/>
      <c r="G99" s="1284"/>
      <c r="H99" s="1284"/>
      <c r="I99" s="1283"/>
      <c r="J99" s="1283"/>
      <c r="K99" s="1283"/>
      <c r="L99" s="1288"/>
      <c r="M99" s="1283"/>
      <c r="N99" s="1283"/>
      <c r="O99" s="1283"/>
      <c r="P99" s="1283"/>
      <c r="Q99" s="1284"/>
      <c r="R99" s="1284"/>
      <c r="S99" s="1284"/>
      <c r="T99" s="1284"/>
      <c r="U99" s="1284"/>
      <c r="V99" s="1283"/>
      <c r="W99" s="1287"/>
      <c r="X99" s="1284"/>
      <c r="Y99" s="1287"/>
      <c r="Z99" s="1283"/>
      <c r="AA99" s="1278"/>
    </row>
    <row r="100" spans="1:27">
      <c r="A100" s="1282"/>
      <c r="B100" s="1283"/>
      <c r="C100" s="1283"/>
      <c r="D100" s="1283"/>
      <c r="E100" s="1284"/>
      <c r="F100" s="1284"/>
      <c r="G100" s="1284"/>
      <c r="H100" s="1284"/>
      <c r="I100" s="1283"/>
      <c r="J100" s="1283"/>
      <c r="K100" s="1283"/>
      <c r="L100" s="1288"/>
      <c r="M100" s="1283"/>
      <c r="N100" s="1283"/>
      <c r="O100" s="1283"/>
      <c r="P100" s="1283"/>
      <c r="Q100" s="1284"/>
      <c r="R100" s="1284"/>
      <c r="S100" s="1284"/>
      <c r="T100" s="1284"/>
      <c r="U100" s="1284"/>
      <c r="V100" s="1283"/>
      <c r="W100" s="1287"/>
      <c r="X100" s="1284"/>
      <c r="Y100" s="1287"/>
      <c r="Z100" s="1283"/>
      <c r="AA100" s="1278"/>
    </row>
    <row r="101" spans="1:27">
      <c r="A101" s="1282"/>
      <c r="B101" s="1283"/>
      <c r="C101" s="1283"/>
      <c r="D101" s="1283"/>
      <c r="E101" s="1284"/>
      <c r="F101" s="1284"/>
      <c r="G101" s="1284"/>
      <c r="H101" s="1284"/>
      <c r="I101" s="1283"/>
      <c r="J101" s="1283"/>
      <c r="K101" s="1283"/>
      <c r="L101" s="1288"/>
      <c r="M101" s="1283"/>
      <c r="N101" s="1283"/>
      <c r="O101" s="1283"/>
      <c r="P101" s="1283"/>
      <c r="Q101" s="1284"/>
      <c r="R101" s="1284"/>
      <c r="S101" s="1284"/>
      <c r="T101" s="1284"/>
      <c r="U101" s="1284"/>
      <c r="V101" s="1283"/>
      <c r="W101" s="1287"/>
      <c r="X101" s="1284"/>
      <c r="Y101" s="1287"/>
      <c r="Z101" s="1283"/>
      <c r="AA101" s="1278"/>
    </row>
    <row r="102" spans="1:27">
      <c r="A102" s="1282"/>
      <c r="B102" s="1283"/>
      <c r="C102" s="1283"/>
      <c r="D102" s="1283"/>
      <c r="E102" s="1284"/>
      <c r="F102" s="1284"/>
      <c r="G102" s="1284"/>
      <c r="H102" s="1284"/>
      <c r="I102" s="1283"/>
      <c r="J102" s="1283"/>
      <c r="K102" s="1283"/>
      <c r="L102" s="1288"/>
      <c r="M102" s="1283"/>
      <c r="N102" s="1283"/>
      <c r="O102" s="1283"/>
      <c r="P102" s="1283"/>
      <c r="Q102" s="1284"/>
      <c r="R102" s="1284"/>
      <c r="S102" s="1284"/>
      <c r="T102" s="1284"/>
      <c r="U102" s="1284"/>
      <c r="V102" s="1283"/>
      <c r="W102" s="1287"/>
      <c r="X102" s="1284"/>
      <c r="Y102" s="1287"/>
      <c r="Z102" s="1283"/>
      <c r="AA102" s="1278"/>
    </row>
    <row r="103" spans="1:27">
      <c r="A103" s="1282"/>
      <c r="B103" s="1283"/>
      <c r="C103" s="1283"/>
      <c r="D103" s="1283"/>
      <c r="E103" s="1284"/>
      <c r="F103" s="1284"/>
      <c r="G103" s="1284"/>
      <c r="H103" s="1284"/>
      <c r="I103" s="1283"/>
      <c r="J103" s="1283"/>
      <c r="K103" s="1283"/>
      <c r="L103" s="1288"/>
      <c r="M103" s="1283"/>
      <c r="N103" s="1283"/>
      <c r="O103" s="1283"/>
      <c r="P103" s="1283"/>
      <c r="Q103" s="1284"/>
      <c r="R103" s="1284"/>
      <c r="S103" s="1284"/>
      <c r="T103" s="1284"/>
      <c r="U103" s="1284"/>
      <c r="V103" s="1283"/>
      <c r="W103" s="1287"/>
      <c r="X103" s="1284"/>
      <c r="Y103" s="1287"/>
      <c r="Z103" s="1283"/>
      <c r="AA103" s="1278"/>
    </row>
    <row r="104" spans="1:27">
      <c r="A104" s="1282"/>
      <c r="B104" s="1283"/>
      <c r="C104" s="1283"/>
      <c r="D104" s="1283"/>
      <c r="E104" s="1284"/>
      <c r="F104" s="1284"/>
      <c r="G104" s="1284"/>
      <c r="H104" s="1284"/>
      <c r="I104" s="1283"/>
      <c r="J104" s="1283"/>
      <c r="K104" s="1283"/>
      <c r="L104" s="1288"/>
      <c r="M104" s="1283"/>
      <c r="N104" s="1283"/>
      <c r="O104" s="1283"/>
      <c r="P104" s="1283"/>
      <c r="Q104" s="1284"/>
      <c r="R104" s="1284"/>
      <c r="S104" s="1284"/>
      <c r="T104" s="1284"/>
      <c r="U104" s="1284"/>
      <c r="V104" s="1283"/>
      <c r="W104" s="1287"/>
      <c r="X104" s="1284"/>
      <c r="Y104" s="1287"/>
      <c r="Z104" s="1283"/>
      <c r="AA104" s="1278"/>
    </row>
    <row r="105" spans="1:27">
      <c r="A105" s="1282"/>
      <c r="B105" s="1283"/>
      <c r="C105" s="1283"/>
      <c r="D105" s="1283"/>
      <c r="E105" s="1284"/>
      <c r="F105" s="1284"/>
      <c r="G105" s="1284"/>
      <c r="H105" s="1284"/>
      <c r="I105" s="1283"/>
      <c r="J105" s="1283"/>
      <c r="K105" s="1283"/>
      <c r="L105" s="1288"/>
      <c r="M105" s="1283"/>
      <c r="N105" s="1283"/>
      <c r="O105" s="1283"/>
      <c r="P105" s="1283"/>
      <c r="Q105" s="1284"/>
      <c r="R105" s="1284"/>
      <c r="S105" s="1284"/>
      <c r="T105" s="1284"/>
      <c r="U105" s="1284"/>
      <c r="V105" s="1283"/>
      <c r="W105" s="1287"/>
      <c r="X105" s="1284"/>
      <c r="Y105" s="1287"/>
      <c r="Z105" s="1283"/>
      <c r="AA105" s="1278"/>
    </row>
    <row r="106" spans="1:27">
      <c r="A106" s="1282"/>
      <c r="B106" s="1283"/>
      <c r="C106" s="1283"/>
      <c r="D106" s="1283"/>
      <c r="E106" s="1284"/>
      <c r="F106" s="1284"/>
      <c r="G106" s="1284"/>
      <c r="H106" s="1284"/>
      <c r="I106" s="1283"/>
      <c r="J106" s="1283"/>
      <c r="K106" s="1283"/>
      <c r="L106" s="1288"/>
      <c r="M106" s="1283"/>
      <c r="N106" s="1283"/>
      <c r="O106" s="1283"/>
      <c r="P106" s="1283"/>
      <c r="Q106" s="1284"/>
      <c r="R106" s="1284"/>
      <c r="S106" s="1284"/>
      <c r="T106" s="1284"/>
      <c r="U106" s="1284"/>
      <c r="V106" s="1283"/>
      <c r="W106" s="1287"/>
      <c r="X106" s="1284"/>
      <c r="Y106" s="1287"/>
      <c r="Z106" s="1283"/>
      <c r="AA106" s="1278"/>
    </row>
    <row r="107" spans="1:27">
      <c r="A107" s="1282"/>
      <c r="B107" s="1283"/>
      <c r="C107" s="1283"/>
      <c r="D107" s="1283"/>
      <c r="E107" s="1284"/>
      <c r="F107" s="1284"/>
      <c r="G107" s="1284"/>
      <c r="H107" s="1284"/>
      <c r="I107" s="1283"/>
      <c r="J107" s="1283"/>
      <c r="K107" s="1283"/>
      <c r="L107" s="1288"/>
      <c r="M107" s="1283"/>
      <c r="N107" s="1283"/>
      <c r="O107" s="1283"/>
      <c r="P107" s="1283"/>
      <c r="Q107" s="1284"/>
      <c r="R107" s="1284"/>
      <c r="S107" s="1284"/>
      <c r="T107" s="1284"/>
      <c r="U107" s="1284"/>
      <c r="V107" s="1283"/>
      <c r="W107" s="1287"/>
      <c r="X107" s="1284"/>
      <c r="Y107" s="1287"/>
      <c r="Z107" s="1283"/>
      <c r="AA107" s="1278"/>
    </row>
    <row r="108" spans="1:27">
      <c r="A108" s="1282"/>
      <c r="B108" s="1283"/>
      <c r="C108" s="1283"/>
      <c r="D108" s="1283"/>
      <c r="E108" s="1284"/>
      <c r="F108" s="1284"/>
      <c r="G108" s="1284"/>
      <c r="H108" s="1284"/>
      <c r="I108" s="1283"/>
      <c r="J108" s="1283"/>
      <c r="K108" s="1283"/>
      <c r="L108" s="1288"/>
      <c r="M108" s="1283"/>
      <c r="N108" s="1283"/>
      <c r="O108" s="1283"/>
      <c r="P108" s="1283"/>
      <c r="Q108" s="1284"/>
      <c r="R108" s="1284"/>
      <c r="S108" s="1284"/>
      <c r="T108" s="1284"/>
      <c r="U108" s="1284"/>
      <c r="V108" s="1283"/>
      <c r="W108" s="1287"/>
      <c r="X108" s="1284"/>
      <c r="Y108" s="1287"/>
      <c r="Z108" s="1283"/>
      <c r="AA108" s="1278"/>
    </row>
    <row r="109" spans="1:27">
      <c r="A109" s="1282"/>
      <c r="B109" s="1283"/>
      <c r="C109" s="1283"/>
      <c r="D109" s="1283"/>
      <c r="E109" s="1284"/>
      <c r="F109" s="1284"/>
      <c r="G109" s="1284"/>
      <c r="H109" s="1284"/>
      <c r="I109" s="1283"/>
      <c r="J109" s="1283"/>
      <c r="K109" s="1283"/>
      <c r="L109" s="1288"/>
      <c r="M109" s="1283"/>
      <c r="N109" s="1283"/>
      <c r="O109" s="1283"/>
      <c r="P109" s="1283"/>
      <c r="Q109" s="1284"/>
      <c r="R109" s="1284"/>
      <c r="S109" s="1284"/>
      <c r="T109" s="1284"/>
      <c r="U109" s="1284"/>
      <c r="V109" s="1283"/>
      <c r="W109" s="1287"/>
      <c r="X109" s="1284"/>
      <c r="Y109" s="1287"/>
      <c r="Z109" s="1283"/>
      <c r="AA109" s="1278"/>
    </row>
    <row r="110" spans="1:27">
      <c r="A110" s="1282"/>
      <c r="B110" s="1283"/>
      <c r="C110" s="1283"/>
      <c r="D110" s="1283"/>
      <c r="E110" s="1284"/>
      <c r="F110" s="1284"/>
      <c r="G110" s="1284"/>
      <c r="H110" s="1284"/>
      <c r="I110" s="1283"/>
      <c r="J110" s="1283"/>
      <c r="K110" s="1283"/>
      <c r="L110" s="1288"/>
      <c r="M110" s="1283"/>
      <c r="N110" s="1283"/>
      <c r="O110" s="1283"/>
      <c r="P110" s="1283"/>
      <c r="Q110" s="1284"/>
      <c r="R110" s="1284"/>
      <c r="S110" s="1284"/>
      <c r="T110" s="1284"/>
      <c r="U110" s="1284"/>
      <c r="V110" s="1283"/>
      <c r="W110" s="1287"/>
      <c r="X110" s="1284"/>
      <c r="Y110" s="1287"/>
      <c r="Z110" s="1283"/>
      <c r="AA110" s="1278"/>
    </row>
    <row r="111" spans="1:27">
      <c r="A111" s="1282"/>
      <c r="B111" s="1283"/>
      <c r="C111" s="1283"/>
      <c r="D111" s="1283"/>
      <c r="E111" s="1284"/>
      <c r="F111" s="1284"/>
      <c r="G111" s="1284"/>
      <c r="H111" s="1284"/>
      <c r="I111" s="1283"/>
      <c r="J111" s="1283"/>
      <c r="K111" s="1283"/>
      <c r="L111" s="1288"/>
      <c r="M111" s="1283"/>
      <c r="N111" s="1283"/>
      <c r="O111" s="1283"/>
      <c r="P111" s="1283"/>
      <c r="Q111" s="1284"/>
      <c r="R111" s="1284"/>
      <c r="S111" s="1284"/>
      <c r="T111" s="1284"/>
      <c r="U111" s="1284"/>
      <c r="V111" s="1283"/>
      <c r="W111" s="1287"/>
      <c r="X111" s="1284"/>
      <c r="Y111" s="1287"/>
      <c r="Z111" s="1283"/>
      <c r="AA111" s="1278"/>
    </row>
    <row r="112" spans="1:27">
      <c r="A112" s="1282"/>
      <c r="B112" s="1283"/>
      <c r="C112" s="1283"/>
      <c r="D112" s="1283"/>
      <c r="E112" s="1284"/>
      <c r="F112" s="1284"/>
      <c r="G112" s="1284"/>
      <c r="H112" s="1284"/>
      <c r="I112" s="1283"/>
      <c r="J112" s="1283"/>
      <c r="K112" s="1283"/>
      <c r="L112" s="1288"/>
      <c r="M112" s="1283"/>
      <c r="N112" s="1283"/>
      <c r="O112" s="1283"/>
      <c r="P112" s="1283"/>
      <c r="Q112" s="1284"/>
      <c r="R112" s="1284"/>
      <c r="S112" s="1284"/>
      <c r="T112" s="1284"/>
      <c r="U112" s="1284"/>
      <c r="V112" s="1283"/>
      <c r="W112" s="1287"/>
      <c r="X112" s="1284"/>
      <c r="Y112" s="1287"/>
      <c r="Z112" s="1283"/>
      <c r="AA112" s="1278"/>
    </row>
    <row r="113" spans="1:27">
      <c r="A113" s="1282"/>
      <c r="B113" s="1283"/>
      <c r="C113" s="1283"/>
      <c r="D113" s="1283"/>
      <c r="E113" s="1284"/>
      <c r="F113" s="1284"/>
      <c r="G113" s="1284"/>
      <c r="H113" s="1284"/>
      <c r="I113" s="1283"/>
      <c r="J113" s="1283"/>
      <c r="K113" s="1283"/>
      <c r="L113" s="1288"/>
      <c r="M113" s="1283"/>
      <c r="N113" s="1283"/>
      <c r="O113" s="1283"/>
      <c r="P113" s="1283"/>
      <c r="Q113" s="1284"/>
      <c r="R113" s="1284"/>
      <c r="S113" s="1284"/>
      <c r="T113" s="1284"/>
      <c r="U113" s="1284"/>
      <c r="V113" s="1283"/>
      <c r="W113" s="1287"/>
      <c r="X113" s="1284"/>
      <c r="Y113" s="1287"/>
      <c r="Z113" s="1283"/>
      <c r="AA113" s="1278"/>
    </row>
    <row r="114" spans="1:27">
      <c r="A114" s="1282"/>
      <c r="B114" s="1283"/>
      <c r="C114" s="1283"/>
      <c r="D114" s="1283"/>
      <c r="E114" s="1284"/>
      <c r="F114" s="1284"/>
      <c r="G114" s="1284"/>
      <c r="H114" s="1284"/>
      <c r="I114" s="1283"/>
      <c r="J114" s="1283"/>
      <c r="K114" s="1283"/>
      <c r="L114" s="1288"/>
      <c r="M114" s="1283"/>
      <c r="N114" s="1283"/>
      <c r="O114" s="1283"/>
      <c r="P114" s="1283"/>
      <c r="Q114" s="1284"/>
      <c r="R114" s="1284"/>
      <c r="S114" s="1284"/>
      <c r="T114" s="1284"/>
      <c r="U114" s="1284"/>
      <c r="V114" s="1283"/>
      <c r="W114" s="1287"/>
      <c r="X114" s="1284"/>
      <c r="Y114" s="1287"/>
      <c r="Z114" s="1283"/>
      <c r="AA114" s="1278"/>
    </row>
    <row r="115" spans="1:27">
      <c r="A115" s="1282"/>
      <c r="B115" s="1283"/>
      <c r="C115" s="1283"/>
      <c r="D115" s="1283"/>
      <c r="E115" s="1284"/>
      <c r="F115" s="1284"/>
      <c r="G115" s="1284"/>
      <c r="H115" s="1284"/>
      <c r="I115" s="1283"/>
      <c r="J115" s="1283"/>
      <c r="K115" s="1283"/>
      <c r="L115" s="1288"/>
      <c r="M115" s="1283"/>
      <c r="N115" s="1283"/>
      <c r="O115" s="1283"/>
      <c r="P115" s="1283"/>
      <c r="Q115" s="1284"/>
      <c r="R115" s="1284"/>
      <c r="S115" s="1284"/>
      <c r="T115" s="1284"/>
      <c r="U115" s="1284"/>
      <c r="V115" s="1283"/>
      <c r="W115" s="1287"/>
      <c r="X115" s="1284"/>
      <c r="Y115" s="1287"/>
      <c r="Z115" s="1283"/>
      <c r="AA115" s="1278"/>
    </row>
    <row r="116" spans="1:27">
      <c r="A116" s="1282"/>
      <c r="B116" s="1283"/>
      <c r="C116" s="1283"/>
      <c r="D116" s="1283"/>
      <c r="E116" s="1284"/>
      <c r="F116" s="1284"/>
      <c r="G116" s="1284"/>
      <c r="H116" s="1284"/>
      <c r="I116" s="1283"/>
      <c r="J116" s="1283"/>
      <c r="K116" s="1283"/>
      <c r="L116" s="1288"/>
      <c r="M116" s="1283"/>
      <c r="N116" s="1283"/>
      <c r="O116" s="1283"/>
      <c r="P116" s="1283"/>
      <c r="Q116" s="1284"/>
      <c r="R116" s="1284"/>
      <c r="S116" s="1284"/>
      <c r="T116" s="1284"/>
      <c r="U116" s="1284"/>
      <c r="V116" s="1283"/>
      <c r="W116" s="1287"/>
      <c r="X116" s="1284"/>
      <c r="Y116" s="1287"/>
      <c r="Z116" s="1283"/>
      <c r="AA116" s="1278"/>
    </row>
    <row r="117" spans="1:27">
      <c r="A117" s="1282"/>
      <c r="B117" s="1283"/>
      <c r="C117" s="1283"/>
      <c r="D117" s="1283"/>
      <c r="E117" s="1284"/>
      <c r="F117" s="1284"/>
      <c r="G117" s="1284"/>
      <c r="H117" s="1284"/>
      <c r="I117" s="1283"/>
      <c r="J117" s="1283"/>
      <c r="K117" s="1283"/>
      <c r="L117" s="1288"/>
      <c r="M117" s="1283"/>
      <c r="N117" s="1283"/>
      <c r="O117" s="1283"/>
      <c r="P117" s="1283"/>
      <c r="Q117" s="1284"/>
      <c r="R117" s="1284"/>
      <c r="S117" s="1284"/>
      <c r="T117" s="1284"/>
      <c r="U117" s="1284"/>
      <c r="V117" s="1283"/>
      <c r="W117" s="1287"/>
      <c r="X117" s="1284"/>
      <c r="Y117" s="1287"/>
      <c r="Z117" s="1283"/>
      <c r="AA117" s="1278"/>
    </row>
    <row r="118" spans="1:27">
      <c r="A118" s="1282"/>
      <c r="B118" s="1283"/>
      <c r="C118" s="1283"/>
      <c r="D118" s="1283"/>
      <c r="E118" s="1284"/>
      <c r="F118" s="1284"/>
      <c r="G118" s="1284"/>
      <c r="H118" s="1284"/>
      <c r="I118" s="1283"/>
      <c r="J118" s="1283"/>
      <c r="K118" s="1283"/>
      <c r="L118" s="1288"/>
      <c r="M118" s="1283"/>
      <c r="N118" s="1283"/>
      <c r="O118" s="1283"/>
      <c r="P118" s="1283"/>
      <c r="Q118" s="1284"/>
      <c r="R118" s="1284"/>
      <c r="S118" s="1284"/>
      <c r="T118" s="1284"/>
      <c r="U118" s="1284"/>
      <c r="V118" s="1283"/>
      <c r="W118" s="1287"/>
      <c r="X118" s="1284"/>
      <c r="Y118" s="1287"/>
      <c r="Z118" s="1283"/>
      <c r="AA118" s="1278"/>
    </row>
    <row r="119" spans="1:27">
      <c r="A119" s="1282"/>
      <c r="B119" s="1283"/>
      <c r="C119" s="1283"/>
      <c r="D119" s="1283"/>
      <c r="E119" s="1284"/>
      <c r="F119" s="1284"/>
      <c r="G119" s="1284"/>
      <c r="H119" s="1284"/>
      <c r="I119" s="1283"/>
      <c r="J119" s="1283"/>
      <c r="K119" s="1283"/>
      <c r="L119" s="1288"/>
      <c r="M119" s="1283"/>
      <c r="N119" s="1283"/>
      <c r="O119" s="1283"/>
      <c r="P119" s="1283"/>
      <c r="Q119" s="1284"/>
      <c r="R119" s="1284"/>
      <c r="S119" s="1284"/>
      <c r="T119" s="1284"/>
      <c r="U119" s="1284"/>
      <c r="V119" s="1283"/>
      <c r="W119" s="1287"/>
      <c r="X119" s="1284"/>
      <c r="Y119" s="1287"/>
      <c r="Z119" s="1283"/>
      <c r="AA119" s="1278"/>
    </row>
    <row r="120" spans="1:27">
      <c r="A120" s="1282"/>
      <c r="B120" s="1283"/>
      <c r="C120" s="1283"/>
      <c r="D120" s="1283"/>
      <c r="E120" s="1284"/>
      <c r="F120" s="1284"/>
      <c r="G120" s="1284"/>
      <c r="H120" s="1284"/>
      <c r="I120" s="1283"/>
      <c r="J120" s="1283"/>
      <c r="K120" s="1283"/>
      <c r="L120" s="1288"/>
      <c r="M120" s="1283"/>
      <c r="N120" s="1283"/>
      <c r="O120" s="1283"/>
      <c r="P120" s="1283"/>
      <c r="Q120" s="1284"/>
      <c r="R120" s="1284"/>
      <c r="S120" s="1284"/>
      <c r="T120" s="1284"/>
      <c r="U120" s="1284"/>
      <c r="V120" s="1283"/>
      <c r="W120" s="1287"/>
      <c r="X120" s="1284"/>
      <c r="Y120" s="1287"/>
      <c r="Z120" s="1283"/>
      <c r="AA120" s="1278"/>
    </row>
    <row r="121" spans="1:27">
      <c r="A121" s="1282"/>
      <c r="B121" s="1283"/>
      <c r="C121" s="1283"/>
      <c r="D121" s="1283"/>
      <c r="E121" s="1284"/>
      <c r="F121" s="1284"/>
      <c r="G121" s="1284"/>
      <c r="H121" s="1284"/>
      <c r="I121" s="1283"/>
      <c r="J121" s="1283"/>
      <c r="K121" s="1283"/>
      <c r="L121" s="1288"/>
      <c r="M121" s="1283"/>
      <c r="N121" s="1283"/>
      <c r="O121" s="1283"/>
      <c r="P121" s="1283"/>
      <c r="Q121" s="1284"/>
      <c r="R121" s="1284"/>
      <c r="S121" s="1284"/>
      <c r="T121" s="1284"/>
      <c r="U121" s="1284"/>
      <c r="V121" s="1283"/>
      <c r="W121" s="1287"/>
      <c r="X121" s="1284"/>
      <c r="Y121" s="1287"/>
      <c r="Z121" s="1283"/>
      <c r="AA121" s="1278"/>
    </row>
    <row r="122" spans="1:27">
      <c r="A122" s="1282"/>
      <c r="B122" s="1283"/>
      <c r="C122" s="1283"/>
      <c r="D122" s="1283"/>
      <c r="E122" s="1284"/>
      <c r="F122" s="1284"/>
      <c r="G122" s="1284"/>
      <c r="H122" s="1284"/>
      <c r="I122" s="1283"/>
      <c r="J122" s="1283"/>
      <c r="K122" s="1283"/>
      <c r="L122" s="1288"/>
      <c r="M122" s="1283"/>
      <c r="N122" s="1283"/>
      <c r="O122" s="1283"/>
      <c r="P122" s="1283"/>
      <c r="Q122" s="1284"/>
      <c r="R122" s="1284"/>
      <c r="S122" s="1284"/>
      <c r="T122" s="1284"/>
      <c r="U122" s="1284"/>
      <c r="V122" s="1283"/>
      <c r="W122" s="1287"/>
      <c r="X122" s="1284"/>
      <c r="Y122" s="1287"/>
      <c r="Z122" s="1283"/>
      <c r="AA122" s="1278"/>
    </row>
    <row r="123" spans="1:27">
      <c r="A123" s="1282"/>
      <c r="B123" s="1283"/>
      <c r="C123" s="1283"/>
      <c r="D123" s="1283"/>
      <c r="E123" s="1284"/>
      <c r="F123" s="1284"/>
      <c r="G123" s="1284"/>
      <c r="H123" s="1284"/>
      <c r="I123" s="1283"/>
      <c r="J123" s="1283"/>
      <c r="K123" s="1283"/>
      <c r="L123" s="1288"/>
      <c r="M123" s="1283"/>
      <c r="N123" s="1283"/>
      <c r="O123" s="1283"/>
      <c r="P123" s="1283"/>
      <c r="Q123" s="1284"/>
      <c r="R123" s="1284"/>
      <c r="S123" s="1284"/>
      <c r="T123" s="1284"/>
      <c r="U123" s="1284"/>
      <c r="V123" s="1283"/>
      <c r="W123" s="1287"/>
      <c r="X123" s="1284"/>
      <c r="Y123" s="1287"/>
      <c r="Z123" s="1283"/>
      <c r="AA123" s="1278"/>
    </row>
    <row r="124" spans="1:27">
      <c r="A124" s="1282"/>
      <c r="B124" s="1283"/>
      <c r="C124" s="1283"/>
      <c r="D124" s="1283"/>
      <c r="E124" s="1284"/>
      <c r="F124" s="1284"/>
      <c r="G124" s="1284"/>
      <c r="H124" s="1284"/>
      <c r="I124" s="1283"/>
      <c r="J124" s="1283"/>
      <c r="K124" s="1283"/>
      <c r="L124" s="1288"/>
      <c r="M124" s="1283"/>
      <c r="N124" s="1283"/>
      <c r="O124" s="1283"/>
      <c r="P124" s="1283"/>
      <c r="Q124" s="1284"/>
      <c r="R124" s="1284"/>
      <c r="S124" s="1284"/>
      <c r="T124" s="1284"/>
      <c r="U124" s="1284"/>
      <c r="V124" s="1283"/>
      <c r="W124" s="1287"/>
      <c r="X124" s="1284"/>
      <c r="Y124" s="1287"/>
      <c r="Z124" s="1283"/>
      <c r="AA124" s="1278"/>
    </row>
    <row r="125" spans="1:27">
      <c r="A125" s="1282"/>
      <c r="B125" s="1283"/>
      <c r="C125" s="1283"/>
      <c r="D125" s="1283"/>
      <c r="E125" s="1284"/>
      <c r="F125" s="1284"/>
      <c r="G125" s="1284"/>
      <c r="H125" s="1284"/>
      <c r="I125" s="1283"/>
      <c r="J125" s="1283"/>
      <c r="K125" s="1283"/>
      <c r="L125" s="1288"/>
      <c r="M125" s="1283"/>
      <c r="N125" s="1283"/>
      <c r="O125" s="1283"/>
      <c r="P125" s="1283"/>
      <c r="Q125" s="1284"/>
      <c r="R125" s="1284"/>
      <c r="S125" s="1284"/>
      <c r="T125" s="1284"/>
      <c r="U125" s="1284"/>
      <c r="V125" s="1283"/>
      <c r="W125" s="1287"/>
      <c r="X125" s="1284"/>
      <c r="Y125" s="1287"/>
      <c r="Z125" s="1283"/>
      <c r="AA125" s="1278"/>
    </row>
    <row r="126" spans="1:27">
      <c r="A126" s="1282"/>
      <c r="B126" s="1283"/>
      <c r="C126" s="1283"/>
      <c r="D126" s="1283"/>
      <c r="E126" s="1284"/>
      <c r="F126" s="1284"/>
      <c r="G126" s="1284"/>
      <c r="H126" s="1284"/>
      <c r="I126" s="1283"/>
      <c r="J126" s="1283"/>
      <c r="K126" s="1283"/>
      <c r="L126" s="1288"/>
      <c r="M126" s="1283"/>
      <c r="N126" s="1283"/>
      <c r="O126" s="1283"/>
      <c r="P126" s="1283"/>
      <c r="Q126" s="1284"/>
      <c r="R126" s="1284"/>
      <c r="S126" s="1284"/>
      <c r="T126" s="1284"/>
      <c r="U126" s="1284"/>
      <c r="V126" s="1283"/>
      <c r="W126" s="1287"/>
      <c r="X126" s="1284"/>
      <c r="Y126" s="1287"/>
      <c r="Z126" s="1283"/>
      <c r="AA126" s="1278"/>
    </row>
    <row r="127" spans="1:27">
      <c r="A127" s="1282"/>
      <c r="B127" s="1283"/>
      <c r="C127" s="1283"/>
      <c r="D127" s="1283"/>
      <c r="E127" s="1284"/>
      <c r="F127" s="1284"/>
      <c r="G127" s="1284"/>
      <c r="H127" s="1284"/>
      <c r="I127" s="1283"/>
      <c r="J127" s="1283"/>
      <c r="K127" s="1283"/>
      <c r="L127" s="1288"/>
      <c r="M127" s="1283"/>
      <c r="N127" s="1283"/>
      <c r="O127" s="1283"/>
      <c r="P127" s="1283"/>
      <c r="Q127" s="1284"/>
      <c r="R127" s="1284"/>
      <c r="S127" s="1284"/>
      <c r="T127" s="1284"/>
      <c r="U127" s="1284"/>
      <c r="V127" s="1283"/>
      <c r="W127" s="1287"/>
      <c r="X127" s="1284"/>
      <c r="Y127" s="1287"/>
      <c r="Z127" s="1283"/>
      <c r="AA127" s="1278"/>
    </row>
    <row r="128" spans="1:27">
      <c r="A128" s="1282"/>
      <c r="B128" s="1283"/>
      <c r="C128" s="1283"/>
      <c r="D128" s="1283"/>
      <c r="E128" s="1284"/>
      <c r="F128" s="1284"/>
      <c r="G128" s="1284"/>
      <c r="H128" s="1284"/>
      <c r="I128" s="1283"/>
      <c r="J128" s="1283"/>
      <c r="K128" s="1283"/>
      <c r="L128" s="1288"/>
      <c r="M128" s="1283"/>
      <c r="N128" s="1283"/>
      <c r="O128" s="1283"/>
      <c r="P128" s="1283"/>
      <c r="Q128" s="1284"/>
      <c r="R128" s="1284"/>
      <c r="S128" s="1284"/>
      <c r="T128" s="1284"/>
      <c r="U128" s="1284"/>
      <c r="V128" s="1283"/>
      <c r="W128" s="1287"/>
      <c r="X128" s="1284"/>
      <c r="Y128" s="1287"/>
      <c r="Z128" s="1283"/>
      <c r="AA128" s="1278"/>
    </row>
    <row r="129" spans="1:27">
      <c r="A129" s="1282"/>
      <c r="B129" s="1283"/>
      <c r="C129" s="1283"/>
      <c r="D129" s="1283"/>
      <c r="E129" s="1284"/>
      <c r="F129" s="1284"/>
      <c r="G129" s="1284"/>
      <c r="H129" s="1284"/>
      <c r="I129" s="1283"/>
      <c r="J129" s="1283"/>
      <c r="K129" s="1283"/>
      <c r="L129" s="1288"/>
      <c r="M129" s="1283"/>
      <c r="N129" s="1283"/>
      <c r="O129" s="1283"/>
      <c r="P129" s="1283"/>
      <c r="Q129" s="1284"/>
      <c r="R129" s="1284"/>
      <c r="S129" s="1284"/>
      <c r="T129" s="1284"/>
      <c r="U129" s="1284"/>
      <c r="V129" s="1283"/>
      <c r="W129" s="1287"/>
      <c r="X129" s="1284"/>
      <c r="Y129" s="1287"/>
      <c r="Z129" s="1283"/>
      <c r="AA129" s="1278"/>
    </row>
    <row r="130" spans="1:27">
      <c r="A130" s="1282"/>
      <c r="B130" s="1283"/>
      <c r="C130" s="1283"/>
      <c r="D130" s="1283"/>
      <c r="E130" s="1284"/>
      <c r="F130" s="1284"/>
      <c r="G130" s="1284"/>
      <c r="H130" s="1284"/>
      <c r="I130" s="1283"/>
      <c r="J130" s="1283"/>
      <c r="K130" s="1283"/>
      <c r="L130" s="1288"/>
      <c r="M130" s="1283"/>
      <c r="N130" s="1283"/>
      <c r="O130" s="1283"/>
      <c r="P130" s="1283"/>
      <c r="Q130" s="1284"/>
      <c r="R130" s="1284"/>
      <c r="S130" s="1284"/>
      <c r="T130" s="1284"/>
      <c r="U130" s="1284"/>
      <c r="V130" s="1283"/>
      <c r="W130" s="1287"/>
      <c r="X130" s="1284"/>
      <c r="Y130" s="1287"/>
      <c r="Z130" s="1283"/>
      <c r="AA130" s="1278"/>
    </row>
    <row r="131" spans="1:27">
      <c r="A131" s="1282"/>
      <c r="B131" s="1283"/>
      <c r="C131" s="1283"/>
      <c r="D131" s="1283"/>
      <c r="E131" s="1284"/>
      <c r="F131" s="1284"/>
      <c r="G131" s="1284"/>
      <c r="H131" s="1284"/>
      <c r="I131" s="1283"/>
      <c r="J131" s="1283"/>
      <c r="K131" s="1283"/>
      <c r="L131" s="1288"/>
      <c r="M131" s="1283"/>
      <c r="N131" s="1283"/>
      <c r="O131" s="1283"/>
      <c r="P131" s="1283"/>
      <c r="Q131" s="1284"/>
      <c r="R131" s="1284"/>
      <c r="S131" s="1284"/>
      <c r="T131" s="1284"/>
      <c r="U131" s="1284"/>
      <c r="V131" s="1283"/>
      <c r="W131" s="1287"/>
      <c r="X131" s="1284"/>
      <c r="Y131" s="1287"/>
      <c r="Z131" s="1283"/>
      <c r="AA131" s="1278"/>
    </row>
    <row r="132" spans="1:27">
      <c r="A132" s="1282"/>
      <c r="B132" s="1283"/>
      <c r="C132" s="1283"/>
      <c r="D132" s="1283"/>
      <c r="E132" s="1284"/>
      <c r="F132" s="1284"/>
      <c r="G132" s="1284"/>
      <c r="H132" s="1284"/>
      <c r="I132" s="1283"/>
      <c r="J132" s="1283"/>
      <c r="K132" s="1283"/>
      <c r="L132" s="1288"/>
      <c r="M132" s="1283"/>
      <c r="N132" s="1283"/>
      <c r="O132" s="1283"/>
      <c r="P132" s="1283"/>
      <c r="Q132" s="1284"/>
      <c r="R132" s="1284"/>
      <c r="S132" s="1284"/>
      <c r="T132" s="1284"/>
      <c r="U132" s="1284"/>
      <c r="V132" s="1283"/>
      <c r="W132" s="1287"/>
      <c r="X132" s="1284"/>
      <c r="Y132" s="1287"/>
      <c r="Z132" s="1283"/>
      <c r="AA132" s="1278"/>
    </row>
    <row r="133" spans="1:27">
      <c r="A133" s="1282"/>
      <c r="B133" s="1283"/>
      <c r="C133" s="1283"/>
      <c r="D133" s="1283"/>
      <c r="E133" s="1284"/>
      <c r="F133" s="1284"/>
      <c r="G133" s="1284"/>
      <c r="H133" s="1284"/>
      <c r="I133" s="1283"/>
      <c r="J133" s="1283"/>
      <c r="K133" s="1283"/>
      <c r="L133" s="1288"/>
      <c r="M133" s="1283"/>
      <c r="N133" s="1283"/>
      <c r="O133" s="1283"/>
      <c r="P133" s="1283"/>
      <c r="Q133" s="1284"/>
      <c r="R133" s="1284"/>
      <c r="S133" s="1284"/>
      <c r="T133" s="1284"/>
      <c r="U133" s="1284"/>
      <c r="V133" s="1283"/>
      <c r="W133" s="1287"/>
      <c r="X133" s="1284"/>
      <c r="Y133" s="1287"/>
      <c r="Z133" s="1283"/>
      <c r="AA133" s="1278"/>
    </row>
    <row r="134" spans="1:27">
      <c r="A134" s="1282"/>
      <c r="B134" s="1283"/>
      <c r="C134" s="1283"/>
      <c r="D134" s="1283"/>
      <c r="E134" s="1284"/>
      <c r="F134" s="1284"/>
      <c r="G134" s="1284"/>
      <c r="H134" s="1284"/>
      <c r="I134" s="1283"/>
      <c r="J134" s="1283"/>
      <c r="K134" s="1283"/>
      <c r="L134" s="1288"/>
      <c r="M134" s="1283"/>
      <c r="N134" s="1283"/>
      <c r="O134" s="1283"/>
      <c r="P134" s="1283"/>
      <c r="Q134" s="1284"/>
      <c r="R134" s="1284"/>
      <c r="S134" s="1284"/>
      <c r="T134" s="1284"/>
      <c r="U134" s="1284"/>
      <c r="V134" s="1283"/>
      <c r="W134" s="1287"/>
      <c r="X134" s="1284"/>
      <c r="Y134" s="1287"/>
      <c r="Z134" s="1283"/>
      <c r="AA134" s="1278"/>
    </row>
    <row r="135" spans="1:27">
      <c r="A135" s="1282"/>
      <c r="B135" s="1283"/>
      <c r="C135" s="1283"/>
      <c r="D135" s="1283"/>
      <c r="E135" s="1284"/>
      <c r="F135" s="1284"/>
      <c r="G135" s="1284"/>
      <c r="H135" s="1284"/>
      <c r="I135" s="1283"/>
      <c r="J135" s="1283"/>
      <c r="K135" s="1283"/>
      <c r="L135" s="1288"/>
      <c r="M135" s="1283"/>
      <c r="N135" s="1283"/>
      <c r="O135" s="1283"/>
      <c r="P135" s="1283"/>
      <c r="Q135" s="1284"/>
      <c r="R135" s="1284"/>
      <c r="S135" s="1284"/>
      <c r="T135" s="1284"/>
      <c r="U135" s="1284"/>
      <c r="V135" s="1283"/>
      <c r="W135" s="1287"/>
      <c r="X135" s="1284"/>
      <c r="Y135" s="1287"/>
      <c r="Z135" s="1283"/>
      <c r="AA135" s="1278"/>
    </row>
    <row r="136" spans="1:27">
      <c r="A136" s="1282"/>
      <c r="B136" s="1283"/>
      <c r="C136" s="1283"/>
      <c r="D136" s="1283"/>
      <c r="E136" s="1284"/>
      <c r="F136" s="1284"/>
      <c r="G136" s="1284"/>
      <c r="H136" s="1284"/>
      <c r="I136" s="1283"/>
      <c r="J136" s="1283"/>
      <c r="K136" s="1283"/>
      <c r="L136" s="1288"/>
      <c r="M136" s="1283"/>
      <c r="N136" s="1283"/>
      <c r="O136" s="1283"/>
      <c r="P136" s="1283"/>
      <c r="Q136" s="1284"/>
      <c r="R136" s="1284"/>
      <c r="S136" s="1284"/>
      <c r="T136" s="1284"/>
      <c r="U136" s="1284"/>
      <c r="V136" s="1283"/>
      <c r="W136" s="1287"/>
      <c r="X136" s="1284"/>
      <c r="Y136" s="1287"/>
      <c r="Z136" s="1283"/>
      <c r="AA136" s="1278"/>
    </row>
    <row r="137" spans="1:27">
      <c r="A137" s="1282"/>
      <c r="B137" s="1283"/>
      <c r="C137" s="1283"/>
      <c r="D137" s="1283"/>
      <c r="E137" s="1284"/>
      <c r="F137" s="1284"/>
      <c r="G137" s="1284"/>
      <c r="H137" s="1284"/>
      <c r="I137" s="1283"/>
      <c r="J137" s="1283"/>
      <c r="K137" s="1283"/>
      <c r="L137" s="1288"/>
      <c r="M137" s="1283"/>
      <c r="N137" s="1283"/>
      <c r="O137" s="1283"/>
      <c r="P137" s="1283"/>
      <c r="Q137" s="1284"/>
      <c r="R137" s="1284"/>
      <c r="S137" s="1284"/>
      <c r="T137" s="1284"/>
      <c r="U137" s="1284"/>
      <c r="V137" s="1283"/>
      <c r="W137" s="1287"/>
      <c r="X137" s="1284"/>
      <c r="Y137" s="1287"/>
      <c r="Z137" s="1283"/>
      <c r="AA137" s="1278"/>
    </row>
    <row r="138" spans="1:27">
      <c r="A138" s="1282"/>
      <c r="B138" s="1283"/>
      <c r="C138" s="1283"/>
      <c r="D138" s="1283"/>
      <c r="E138" s="1284"/>
      <c r="F138" s="1284"/>
      <c r="G138" s="1284"/>
      <c r="H138" s="1284"/>
      <c r="I138" s="1283"/>
      <c r="J138" s="1283"/>
      <c r="K138" s="1283"/>
      <c r="L138" s="1288"/>
      <c r="M138" s="1283"/>
      <c r="N138" s="1283"/>
      <c r="O138" s="1283"/>
      <c r="P138" s="1283"/>
      <c r="Q138" s="1284"/>
      <c r="R138" s="1284"/>
      <c r="S138" s="1284"/>
      <c r="T138" s="1284"/>
      <c r="U138" s="1284"/>
      <c r="V138" s="1283"/>
      <c r="W138" s="1287"/>
      <c r="X138" s="1284"/>
      <c r="Y138" s="1287"/>
      <c r="Z138" s="1283"/>
      <c r="AA138" s="1278"/>
    </row>
    <row r="139" spans="1:27">
      <c r="A139" s="1282"/>
      <c r="B139" s="1283"/>
      <c r="C139" s="1283"/>
      <c r="D139" s="1283"/>
      <c r="E139" s="1284"/>
      <c r="F139" s="1284"/>
      <c r="G139" s="1284"/>
      <c r="H139" s="1284"/>
      <c r="I139" s="1283"/>
      <c r="J139" s="1283"/>
      <c r="K139" s="1283"/>
      <c r="L139" s="1288"/>
      <c r="M139" s="1283"/>
      <c r="N139" s="1283"/>
      <c r="O139" s="1283"/>
      <c r="P139" s="1283"/>
      <c r="Q139" s="1284"/>
      <c r="R139" s="1284"/>
      <c r="S139" s="1284"/>
      <c r="T139" s="1284"/>
      <c r="U139" s="1284"/>
      <c r="V139" s="1283"/>
      <c r="W139" s="1287"/>
      <c r="X139" s="1284"/>
      <c r="Y139" s="1287"/>
      <c r="Z139" s="1283"/>
      <c r="AA139" s="1278"/>
    </row>
    <row r="140" spans="1:27">
      <c r="A140" s="1282"/>
      <c r="B140" s="1283"/>
      <c r="C140" s="1283"/>
      <c r="D140" s="1283"/>
      <c r="E140" s="1284"/>
      <c r="F140" s="1284"/>
      <c r="G140" s="1284"/>
      <c r="H140" s="1284"/>
      <c r="I140" s="1283"/>
      <c r="J140" s="1283"/>
      <c r="K140" s="1283"/>
      <c r="L140" s="1288"/>
      <c r="M140" s="1283"/>
      <c r="N140" s="1283"/>
      <c r="O140" s="1283"/>
      <c r="P140" s="1283"/>
      <c r="Q140" s="1284"/>
      <c r="R140" s="1284"/>
      <c r="S140" s="1284"/>
      <c r="T140" s="1284"/>
      <c r="U140" s="1284"/>
      <c r="V140" s="1283"/>
      <c r="W140" s="1287"/>
      <c r="X140" s="1284"/>
      <c r="Y140" s="1287"/>
      <c r="Z140" s="1283"/>
      <c r="AA140" s="1278"/>
    </row>
    <row r="141" spans="1:27">
      <c r="A141" s="1282"/>
      <c r="B141" s="1283"/>
      <c r="C141" s="1283"/>
      <c r="D141" s="1283"/>
      <c r="E141" s="1284"/>
      <c r="F141" s="1284"/>
      <c r="G141" s="1284"/>
      <c r="H141" s="1284"/>
      <c r="I141" s="1283"/>
      <c r="J141" s="1283"/>
      <c r="K141" s="1283"/>
      <c r="L141" s="1288"/>
      <c r="M141" s="1283"/>
      <c r="N141" s="1283"/>
      <c r="O141" s="1283"/>
      <c r="P141" s="1283"/>
      <c r="Q141" s="1284"/>
      <c r="R141" s="1284"/>
      <c r="S141" s="1284"/>
      <c r="T141" s="1284"/>
      <c r="U141" s="1284"/>
      <c r="V141" s="1283"/>
      <c r="W141" s="1287"/>
      <c r="X141" s="1284"/>
      <c r="Y141" s="1287"/>
      <c r="Z141" s="1283"/>
      <c r="AA141" s="1278"/>
    </row>
    <row r="142" spans="1:27">
      <c r="A142" s="1282"/>
      <c r="B142" s="1283"/>
      <c r="C142" s="1283"/>
      <c r="D142" s="1283"/>
      <c r="E142" s="1284"/>
      <c r="F142" s="1284"/>
      <c r="G142" s="1284"/>
      <c r="H142" s="1284"/>
      <c r="I142" s="1283"/>
      <c r="J142" s="1283"/>
      <c r="K142" s="1283"/>
      <c r="L142" s="1288"/>
      <c r="M142" s="1283"/>
      <c r="N142" s="1283"/>
      <c r="O142" s="1283"/>
      <c r="P142" s="1283"/>
      <c r="Q142" s="1284"/>
      <c r="R142" s="1284"/>
      <c r="S142" s="1284"/>
      <c r="T142" s="1284"/>
      <c r="U142" s="1284"/>
      <c r="V142" s="1283"/>
      <c r="W142" s="1287"/>
      <c r="X142" s="1284"/>
      <c r="Y142" s="1287"/>
      <c r="Z142" s="1283"/>
      <c r="AA142" s="1278"/>
    </row>
    <row r="143" spans="1:27">
      <c r="A143" s="1282"/>
      <c r="B143" s="1283"/>
      <c r="C143" s="1283"/>
      <c r="D143" s="1283"/>
      <c r="E143" s="1284"/>
      <c r="F143" s="1284"/>
      <c r="G143" s="1284"/>
      <c r="H143" s="1284"/>
      <c r="I143" s="1283"/>
      <c r="J143" s="1283"/>
      <c r="K143" s="1283"/>
      <c r="L143" s="1288"/>
      <c r="M143" s="1283"/>
      <c r="N143" s="1283"/>
      <c r="O143" s="1283"/>
      <c r="P143" s="1283"/>
      <c r="Q143" s="1284"/>
      <c r="R143" s="1284"/>
      <c r="S143" s="1284"/>
      <c r="T143" s="1284"/>
      <c r="U143" s="1284"/>
      <c r="V143" s="1283"/>
      <c r="W143" s="1287"/>
      <c r="X143" s="1284"/>
      <c r="Y143" s="1287"/>
      <c r="Z143" s="1283"/>
      <c r="AA143" s="1278"/>
    </row>
    <row r="144" spans="1:27">
      <c r="A144" s="1282"/>
      <c r="B144" s="1283"/>
      <c r="C144" s="1283"/>
      <c r="D144" s="1283"/>
      <c r="E144" s="1284"/>
      <c r="F144" s="1284"/>
      <c r="G144" s="1284"/>
      <c r="H144" s="1284"/>
      <c r="I144" s="1283"/>
      <c r="J144" s="1283"/>
      <c r="K144" s="1283"/>
      <c r="L144" s="1288"/>
      <c r="M144" s="1283"/>
      <c r="N144" s="1283"/>
      <c r="O144" s="1283"/>
      <c r="P144" s="1283"/>
      <c r="Q144" s="1284"/>
      <c r="R144" s="1284"/>
      <c r="S144" s="1284"/>
      <c r="T144" s="1284"/>
      <c r="U144" s="1284"/>
      <c r="V144" s="1283"/>
      <c r="W144" s="1287"/>
      <c r="X144" s="1284"/>
      <c r="Y144" s="1287"/>
      <c r="Z144" s="1283"/>
      <c r="AA144" s="1278"/>
    </row>
    <row r="145" spans="1:27">
      <c r="A145" s="1282"/>
      <c r="B145" s="1283"/>
      <c r="C145" s="1283"/>
      <c r="D145" s="1283"/>
      <c r="E145" s="1284"/>
      <c r="F145" s="1284"/>
      <c r="G145" s="1284"/>
      <c r="H145" s="1284"/>
      <c r="I145" s="1283"/>
      <c r="J145" s="1283"/>
      <c r="K145" s="1283"/>
      <c r="L145" s="1288"/>
      <c r="M145" s="1283"/>
      <c r="N145" s="1283"/>
      <c r="O145" s="1283"/>
      <c r="P145" s="1283"/>
      <c r="Q145" s="1284"/>
      <c r="R145" s="1284"/>
      <c r="S145" s="1284"/>
      <c r="T145" s="1284"/>
      <c r="U145" s="1284"/>
      <c r="V145" s="1283"/>
      <c r="W145" s="1287"/>
      <c r="X145" s="1284"/>
      <c r="Y145" s="1287"/>
      <c r="Z145" s="1283"/>
      <c r="AA145" s="1278"/>
    </row>
    <row r="146" spans="1:27">
      <c r="A146" s="1282"/>
      <c r="B146" s="1283"/>
      <c r="C146" s="1283"/>
      <c r="D146" s="1283"/>
      <c r="E146" s="1284"/>
      <c r="F146" s="1284"/>
      <c r="G146" s="1284"/>
      <c r="H146" s="1284"/>
      <c r="I146" s="1283"/>
      <c r="J146" s="1283"/>
      <c r="K146" s="1283"/>
      <c r="L146" s="1288"/>
      <c r="M146" s="1283"/>
      <c r="N146" s="1283"/>
      <c r="O146" s="1283"/>
      <c r="P146" s="1283"/>
      <c r="Q146" s="1284"/>
      <c r="R146" s="1284"/>
      <c r="S146" s="1284"/>
      <c r="T146" s="1284"/>
      <c r="U146" s="1284"/>
      <c r="V146" s="1283"/>
      <c r="W146" s="1287"/>
      <c r="X146" s="1284"/>
      <c r="Y146" s="1287"/>
      <c r="Z146" s="1283"/>
      <c r="AA146" s="1278"/>
    </row>
    <row r="147" spans="1:27">
      <c r="A147" s="1282"/>
      <c r="B147" s="1283"/>
      <c r="C147" s="1283"/>
      <c r="D147" s="1283"/>
      <c r="E147" s="1284"/>
      <c r="F147" s="1284"/>
      <c r="G147" s="1284"/>
      <c r="H147" s="1284"/>
      <c r="I147" s="1283"/>
      <c r="J147" s="1283"/>
      <c r="K147" s="1283"/>
      <c r="L147" s="1288"/>
      <c r="M147" s="1283"/>
      <c r="N147" s="1283"/>
      <c r="O147" s="1283"/>
      <c r="P147" s="1283"/>
      <c r="Q147" s="1284"/>
      <c r="R147" s="1284"/>
      <c r="S147" s="1284"/>
      <c r="T147" s="1284"/>
      <c r="U147" s="1284"/>
      <c r="V147" s="1283"/>
      <c r="W147" s="1287"/>
      <c r="X147" s="1284"/>
      <c r="Y147" s="1287"/>
      <c r="Z147" s="1283"/>
      <c r="AA147" s="1278"/>
    </row>
    <row r="148" spans="1:27">
      <c r="A148" s="1282"/>
      <c r="B148" s="1283"/>
      <c r="C148" s="1283"/>
      <c r="D148" s="1283"/>
      <c r="E148" s="1284"/>
      <c r="F148" s="1284"/>
      <c r="G148" s="1284"/>
      <c r="H148" s="1284"/>
      <c r="I148" s="1283"/>
      <c r="J148" s="1283"/>
      <c r="K148" s="1283"/>
      <c r="L148" s="1288"/>
      <c r="M148" s="1283"/>
      <c r="N148" s="1283"/>
      <c r="O148" s="1283"/>
      <c r="P148" s="1283"/>
      <c r="Q148" s="1284"/>
      <c r="R148" s="1284"/>
      <c r="S148" s="1284"/>
      <c r="T148" s="1284"/>
      <c r="U148" s="1284"/>
      <c r="V148" s="1283"/>
      <c r="W148" s="1287"/>
      <c r="X148" s="1284"/>
      <c r="Y148" s="1287"/>
      <c r="Z148" s="1283"/>
      <c r="AA148" s="1278"/>
    </row>
    <row r="149" spans="1:27">
      <c r="A149" s="1282"/>
      <c r="B149" s="1283"/>
      <c r="C149" s="1283"/>
      <c r="D149" s="1283"/>
      <c r="E149" s="1284"/>
      <c r="F149" s="1284"/>
      <c r="G149" s="1284"/>
      <c r="H149" s="1284"/>
      <c r="I149" s="1283"/>
      <c r="J149" s="1283"/>
      <c r="K149" s="1283"/>
      <c r="L149" s="1288"/>
      <c r="M149" s="1283"/>
      <c r="N149" s="1283"/>
      <c r="O149" s="1283"/>
      <c r="P149" s="1283"/>
      <c r="Q149" s="1284"/>
      <c r="R149" s="1284"/>
      <c r="S149" s="1284"/>
      <c r="T149" s="1284"/>
      <c r="U149" s="1284"/>
      <c r="V149" s="1283"/>
      <c r="W149" s="1287"/>
      <c r="X149" s="1284"/>
      <c r="Y149" s="1287"/>
      <c r="Z149" s="1283"/>
      <c r="AA149" s="1278"/>
    </row>
    <row r="150" spans="1:27">
      <c r="A150" s="1282"/>
      <c r="B150" s="1283"/>
      <c r="C150" s="1283"/>
      <c r="D150" s="1283"/>
      <c r="E150" s="1284"/>
      <c r="F150" s="1284"/>
      <c r="G150" s="1284"/>
      <c r="H150" s="1284"/>
      <c r="I150" s="1283"/>
      <c r="J150" s="1283"/>
      <c r="K150" s="1283"/>
      <c r="L150" s="1288"/>
      <c r="M150" s="1283"/>
      <c r="N150" s="1283"/>
      <c r="O150" s="1283"/>
      <c r="P150" s="1283"/>
      <c r="Q150" s="1284"/>
      <c r="R150" s="1284"/>
      <c r="S150" s="1284"/>
      <c r="T150" s="1284"/>
      <c r="U150" s="1284"/>
      <c r="V150" s="1283"/>
      <c r="W150" s="1287"/>
      <c r="X150" s="1284"/>
      <c r="Y150" s="1287"/>
      <c r="Z150" s="1283"/>
      <c r="AA150" s="1278"/>
    </row>
    <row r="151" spans="1:27">
      <c r="A151" s="1282"/>
      <c r="B151" s="1283"/>
      <c r="C151" s="1283"/>
      <c r="D151" s="1283"/>
      <c r="E151" s="1284"/>
      <c r="F151" s="1284"/>
      <c r="G151" s="1284"/>
      <c r="H151" s="1284"/>
      <c r="I151" s="1283"/>
      <c r="J151" s="1283"/>
      <c r="K151" s="1283"/>
      <c r="L151" s="1288"/>
      <c r="M151" s="1283"/>
      <c r="N151" s="1283"/>
      <c r="O151" s="1283"/>
      <c r="P151" s="1283"/>
      <c r="Q151" s="1284"/>
      <c r="R151" s="1284"/>
      <c r="S151" s="1284"/>
      <c r="T151" s="1284"/>
      <c r="U151" s="1284"/>
      <c r="V151" s="1283"/>
      <c r="W151" s="1287"/>
      <c r="X151" s="1284"/>
      <c r="Y151" s="1287"/>
      <c r="Z151" s="1283"/>
      <c r="AA151" s="1278"/>
    </row>
    <row r="152" spans="1:27">
      <c r="A152" s="1282"/>
      <c r="B152" s="1283"/>
      <c r="C152" s="1283"/>
      <c r="D152" s="1283"/>
      <c r="E152" s="1284"/>
      <c r="F152" s="1284"/>
      <c r="G152" s="1284"/>
      <c r="H152" s="1284"/>
      <c r="I152" s="1283"/>
      <c r="J152" s="1283"/>
      <c r="K152" s="1283"/>
      <c r="L152" s="1288"/>
      <c r="M152" s="1283"/>
      <c r="N152" s="1283"/>
      <c r="O152" s="1283"/>
      <c r="P152" s="1283"/>
      <c r="Q152" s="1284"/>
      <c r="R152" s="1284"/>
      <c r="S152" s="1284"/>
      <c r="T152" s="1284"/>
      <c r="U152" s="1284"/>
      <c r="V152" s="1283"/>
      <c r="W152" s="1287"/>
      <c r="X152" s="1284"/>
      <c r="Y152" s="1287"/>
      <c r="Z152" s="1283"/>
      <c r="AA152" s="1278"/>
    </row>
    <row r="153" spans="1:27">
      <c r="A153" s="1282"/>
      <c r="B153" s="1283"/>
      <c r="C153" s="1283"/>
      <c r="D153" s="1283"/>
      <c r="E153" s="1284"/>
      <c r="F153" s="1284"/>
      <c r="G153" s="1284"/>
      <c r="H153" s="1284"/>
      <c r="I153" s="1283"/>
      <c r="J153" s="1283"/>
      <c r="K153" s="1283"/>
      <c r="L153" s="1288"/>
      <c r="M153" s="1283"/>
      <c r="N153" s="1283"/>
      <c r="O153" s="1283"/>
      <c r="P153" s="1283"/>
      <c r="Q153" s="1284"/>
      <c r="R153" s="1284"/>
      <c r="S153" s="1284"/>
      <c r="T153" s="1284"/>
      <c r="U153" s="1284"/>
      <c r="V153" s="1283"/>
      <c r="W153" s="1287"/>
      <c r="X153" s="1284"/>
      <c r="Y153" s="1287"/>
      <c r="Z153" s="1283"/>
      <c r="AA153" s="1278"/>
    </row>
    <row r="154" spans="1:27">
      <c r="A154" s="1282"/>
      <c r="B154" s="1283"/>
      <c r="C154" s="1283"/>
      <c r="D154" s="1283"/>
      <c r="E154" s="1284"/>
      <c r="F154" s="1284"/>
      <c r="G154" s="1284"/>
      <c r="H154" s="1284"/>
      <c r="I154" s="1283"/>
      <c r="J154" s="1283"/>
      <c r="K154" s="1283"/>
      <c r="L154" s="1288"/>
      <c r="M154" s="1283"/>
      <c r="N154" s="1283"/>
      <c r="O154" s="1283"/>
      <c r="P154" s="1283"/>
      <c r="Q154" s="1284"/>
      <c r="R154" s="1284"/>
      <c r="S154" s="1284"/>
      <c r="T154" s="1284"/>
      <c r="U154" s="1284"/>
      <c r="V154" s="1283"/>
      <c r="W154" s="1287"/>
      <c r="X154" s="1284"/>
      <c r="Y154" s="1287"/>
      <c r="Z154" s="1283"/>
      <c r="AA154" s="1278"/>
    </row>
    <row r="155" spans="1:27">
      <c r="A155" s="1282"/>
      <c r="B155" s="1283"/>
      <c r="C155" s="1283"/>
      <c r="D155" s="1283"/>
      <c r="E155" s="1284"/>
      <c r="F155" s="1284"/>
      <c r="G155" s="1284"/>
      <c r="H155" s="1284"/>
      <c r="I155" s="1283"/>
      <c r="J155" s="1283"/>
      <c r="K155" s="1283"/>
      <c r="L155" s="1288"/>
      <c r="M155" s="1283"/>
      <c r="N155" s="1283"/>
      <c r="O155" s="1283"/>
      <c r="P155" s="1283"/>
      <c r="Q155" s="1284"/>
      <c r="R155" s="1284"/>
      <c r="S155" s="1284"/>
      <c r="T155" s="1284"/>
      <c r="U155" s="1284"/>
      <c r="V155" s="1283"/>
      <c r="W155" s="1287"/>
      <c r="X155" s="1284"/>
      <c r="Y155" s="1287"/>
      <c r="Z155" s="1283"/>
      <c r="AA155" s="1278"/>
    </row>
    <row r="156" spans="1:27">
      <c r="A156" s="1282"/>
      <c r="B156" s="1283"/>
      <c r="C156" s="1283"/>
      <c r="D156" s="1283"/>
      <c r="E156" s="1284"/>
      <c r="F156" s="1284"/>
      <c r="G156" s="1284"/>
      <c r="H156" s="1284"/>
      <c r="I156" s="1283"/>
      <c r="J156" s="1283"/>
      <c r="K156" s="1283"/>
      <c r="L156" s="1288"/>
      <c r="M156" s="1283"/>
      <c r="N156" s="1283"/>
      <c r="O156" s="1283"/>
      <c r="P156" s="1283"/>
      <c r="Q156" s="1284"/>
      <c r="R156" s="1284"/>
      <c r="S156" s="1284"/>
      <c r="T156" s="1284"/>
      <c r="U156" s="1284"/>
      <c r="V156" s="1283"/>
      <c r="W156" s="1287"/>
      <c r="X156" s="1284"/>
      <c r="Y156" s="1287"/>
      <c r="Z156" s="1283"/>
      <c r="AA156" s="1278"/>
    </row>
    <row r="157" spans="1:27">
      <c r="A157" s="1282"/>
      <c r="B157" s="1283"/>
      <c r="C157" s="1283"/>
      <c r="D157" s="1283"/>
      <c r="E157" s="1284"/>
      <c r="F157" s="1284"/>
      <c r="G157" s="1284"/>
      <c r="H157" s="1284"/>
      <c r="I157" s="1283"/>
      <c r="J157" s="1283"/>
      <c r="K157" s="1283"/>
      <c r="L157" s="1288"/>
      <c r="M157" s="1283"/>
      <c r="N157" s="1283"/>
      <c r="O157" s="1283"/>
      <c r="P157" s="1283"/>
      <c r="Q157" s="1284"/>
      <c r="R157" s="1284"/>
      <c r="S157" s="1284"/>
      <c r="T157" s="1284"/>
      <c r="U157" s="1284"/>
      <c r="V157" s="1283"/>
      <c r="W157" s="1287"/>
      <c r="X157" s="1284"/>
      <c r="Y157" s="1287"/>
      <c r="Z157" s="1283"/>
      <c r="AA157" s="1278"/>
    </row>
    <row r="158" spans="1:27">
      <c r="A158" s="1282"/>
      <c r="B158" s="1283"/>
      <c r="C158" s="1283"/>
      <c r="D158" s="1283"/>
      <c r="E158" s="1284"/>
      <c r="F158" s="1284"/>
      <c r="G158" s="1284"/>
      <c r="H158" s="1284"/>
      <c r="I158" s="1283"/>
      <c r="J158" s="1283"/>
      <c r="K158" s="1283"/>
      <c r="L158" s="1288"/>
      <c r="M158" s="1283"/>
      <c r="N158" s="1283"/>
      <c r="O158" s="1283"/>
      <c r="P158" s="1283"/>
      <c r="Q158" s="1284"/>
      <c r="R158" s="1284"/>
      <c r="S158" s="1284"/>
      <c r="T158" s="1284"/>
      <c r="U158" s="1284"/>
      <c r="V158" s="1283"/>
      <c r="W158" s="1287"/>
      <c r="X158" s="1284"/>
      <c r="Y158" s="1287"/>
      <c r="Z158" s="1283"/>
      <c r="AA158" s="1278"/>
    </row>
    <row r="159" spans="1:27">
      <c r="A159" s="1282"/>
      <c r="B159" s="1283"/>
      <c r="C159" s="1283"/>
      <c r="D159" s="1283"/>
      <c r="E159" s="1284"/>
      <c r="F159" s="1284"/>
      <c r="G159" s="1284"/>
      <c r="H159" s="1284"/>
      <c r="I159" s="1283"/>
      <c r="J159" s="1283"/>
      <c r="K159" s="1283"/>
      <c r="L159" s="1288"/>
      <c r="M159" s="1283"/>
      <c r="N159" s="1283"/>
      <c r="O159" s="1283"/>
      <c r="P159" s="1283"/>
      <c r="Q159" s="1284"/>
      <c r="R159" s="1284"/>
      <c r="S159" s="1284"/>
      <c r="T159" s="1284"/>
      <c r="U159" s="1284"/>
      <c r="V159" s="1283"/>
      <c r="W159" s="1287"/>
      <c r="X159" s="1284"/>
      <c r="Y159" s="1287"/>
      <c r="Z159" s="1283"/>
      <c r="AA159" s="1278"/>
    </row>
    <row r="160" spans="1:27">
      <c r="A160" s="1282"/>
      <c r="B160" s="1283"/>
      <c r="C160" s="1283"/>
      <c r="D160" s="1283"/>
      <c r="E160" s="1284"/>
      <c r="F160" s="1284"/>
      <c r="G160" s="1284"/>
      <c r="H160" s="1284"/>
      <c r="I160" s="1283"/>
      <c r="J160" s="1283"/>
      <c r="K160" s="1283"/>
      <c r="L160" s="1288"/>
      <c r="M160" s="1283"/>
      <c r="N160" s="1283"/>
      <c r="O160" s="1283"/>
      <c r="P160" s="1283"/>
      <c r="Q160" s="1284"/>
      <c r="R160" s="1284"/>
      <c r="S160" s="1284"/>
      <c r="T160" s="1284"/>
      <c r="U160" s="1284"/>
      <c r="V160" s="1283"/>
      <c r="W160" s="1287"/>
      <c r="X160" s="1284"/>
      <c r="Y160" s="1287"/>
      <c r="Z160" s="1283"/>
      <c r="AA160" s="1278"/>
    </row>
    <row r="161" spans="1:27">
      <c r="A161" s="1282"/>
      <c r="B161" s="1283"/>
      <c r="C161" s="1283"/>
      <c r="D161" s="1283"/>
      <c r="E161" s="1284"/>
      <c r="F161" s="1284"/>
      <c r="G161" s="1284"/>
      <c r="H161" s="1284"/>
      <c r="I161" s="1283"/>
      <c r="J161" s="1283"/>
      <c r="K161" s="1283"/>
      <c r="L161" s="1288"/>
      <c r="M161" s="1283"/>
      <c r="N161" s="1283"/>
      <c r="O161" s="1283"/>
      <c r="P161" s="1283"/>
      <c r="Q161" s="1284"/>
      <c r="R161" s="1284"/>
      <c r="S161" s="1284"/>
      <c r="T161" s="1284"/>
      <c r="U161" s="1284"/>
      <c r="V161" s="1283"/>
      <c r="W161" s="1287"/>
      <c r="X161" s="1284"/>
      <c r="Y161" s="1287"/>
      <c r="Z161" s="1283"/>
      <c r="AA161" s="1278"/>
    </row>
    <row r="162" spans="1:27">
      <c r="A162" s="1282"/>
      <c r="B162" s="1283"/>
      <c r="C162" s="1283"/>
      <c r="D162" s="1283"/>
      <c r="E162" s="1284"/>
      <c r="F162" s="1284"/>
      <c r="G162" s="1284"/>
      <c r="H162" s="1284"/>
      <c r="I162" s="1283"/>
      <c r="J162" s="1283"/>
      <c r="K162" s="1283"/>
      <c r="L162" s="1288"/>
      <c r="M162" s="1283"/>
      <c r="N162" s="1283"/>
      <c r="O162" s="1283"/>
      <c r="P162" s="1283"/>
      <c r="Q162" s="1284"/>
      <c r="R162" s="1284"/>
      <c r="S162" s="1284"/>
      <c r="T162" s="1284"/>
      <c r="U162" s="1284"/>
      <c r="V162" s="1283"/>
      <c r="W162" s="1287"/>
      <c r="X162" s="1284"/>
      <c r="Y162" s="1287"/>
      <c r="Z162" s="1283"/>
      <c r="AA162" s="1278"/>
    </row>
    <row r="163" spans="1:27">
      <c r="A163" s="1282"/>
      <c r="B163" s="1283"/>
      <c r="C163" s="1283"/>
      <c r="D163" s="1283"/>
      <c r="E163" s="1284"/>
      <c r="F163" s="1284"/>
      <c r="G163" s="1284"/>
      <c r="H163" s="1284"/>
      <c r="I163" s="1283"/>
      <c r="J163" s="1283"/>
      <c r="K163" s="1283"/>
      <c r="L163" s="1288"/>
      <c r="M163" s="1283"/>
      <c r="N163" s="1283"/>
      <c r="O163" s="1283"/>
      <c r="P163" s="1283"/>
      <c r="Q163" s="1284"/>
      <c r="R163" s="1284"/>
      <c r="S163" s="1284"/>
      <c r="T163" s="1284"/>
      <c r="U163" s="1284"/>
      <c r="V163" s="1283"/>
      <c r="W163" s="1287"/>
      <c r="X163" s="1284"/>
      <c r="Y163" s="1287"/>
      <c r="Z163" s="1283"/>
      <c r="AA163" s="1278"/>
    </row>
    <row r="164" spans="1:27">
      <c r="A164" s="1282"/>
      <c r="B164" s="1283"/>
      <c r="C164" s="1283"/>
      <c r="D164" s="1283"/>
      <c r="E164" s="1284"/>
      <c r="F164" s="1284"/>
      <c r="G164" s="1284"/>
      <c r="H164" s="1284"/>
      <c r="I164" s="1283"/>
      <c r="J164" s="1283"/>
      <c r="K164" s="1283"/>
      <c r="L164" s="1288"/>
      <c r="M164" s="1283"/>
      <c r="N164" s="1283"/>
      <c r="O164" s="1283"/>
      <c r="P164" s="1283"/>
      <c r="Q164" s="1284"/>
      <c r="R164" s="1284"/>
      <c r="S164" s="1284"/>
      <c r="T164" s="1284"/>
      <c r="U164" s="1284"/>
      <c r="V164" s="1283"/>
      <c r="W164" s="1287"/>
      <c r="X164" s="1284"/>
      <c r="Y164" s="1287"/>
      <c r="Z164" s="1283"/>
      <c r="AA164" s="1278"/>
    </row>
    <row r="165" spans="1:27">
      <c r="A165" s="1282"/>
      <c r="B165" s="1283"/>
      <c r="C165" s="1283"/>
      <c r="D165" s="1283"/>
      <c r="E165" s="1284"/>
      <c r="F165" s="1284"/>
      <c r="G165" s="1284"/>
      <c r="H165" s="1284"/>
      <c r="I165" s="1283"/>
      <c r="J165" s="1283"/>
      <c r="K165" s="1283"/>
      <c r="L165" s="1288"/>
      <c r="M165" s="1283"/>
      <c r="N165" s="1283"/>
      <c r="O165" s="1283"/>
      <c r="P165" s="1283"/>
      <c r="Q165" s="1284"/>
      <c r="R165" s="1284"/>
      <c r="S165" s="1284"/>
      <c r="T165" s="1284"/>
      <c r="U165" s="1284"/>
      <c r="V165" s="1283"/>
      <c r="W165" s="1287"/>
      <c r="X165" s="1284"/>
      <c r="Y165" s="1287"/>
      <c r="Z165" s="1283"/>
      <c r="AA165" s="1278"/>
    </row>
    <row r="166" spans="1:27">
      <c r="A166" s="1282"/>
      <c r="B166" s="1283"/>
      <c r="C166" s="1283"/>
      <c r="D166" s="1283"/>
      <c r="E166" s="1284"/>
      <c r="F166" s="1284"/>
      <c r="G166" s="1284"/>
      <c r="H166" s="1284"/>
      <c r="I166" s="1283"/>
      <c r="J166" s="1283"/>
      <c r="K166" s="1283"/>
      <c r="L166" s="1288"/>
      <c r="M166" s="1283"/>
      <c r="N166" s="1283"/>
      <c r="O166" s="1283"/>
      <c r="P166" s="1283"/>
      <c r="Q166" s="1284"/>
      <c r="R166" s="1284"/>
      <c r="S166" s="1284"/>
      <c r="T166" s="1284"/>
      <c r="U166" s="1284"/>
      <c r="V166" s="1283"/>
      <c r="W166" s="1287"/>
      <c r="X166" s="1284"/>
      <c r="Y166" s="1287"/>
      <c r="Z166" s="1283"/>
      <c r="AA166" s="1278"/>
    </row>
    <row r="167" spans="1:27">
      <c r="A167" s="1282"/>
      <c r="B167" s="1283"/>
      <c r="C167" s="1283"/>
      <c r="D167" s="1283"/>
      <c r="E167" s="1284"/>
      <c r="F167" s="1284"/>
      <c r="G167" s="1284"/>
      <c r="H167" s="1284"/>
      <c r="I167" s="1283"/>
      <c r="J167" s="1283"/>
      <c r="K167" s="1283"/>
      <c r="L167" s="1288"/>
      <c r="M167" s="1283"/>
      <c r="N167" s="1283"/>
      <c r="O167" s="1283"/>
      <c r="P167" s="1283"/>
      <c r="Q167" s="1284"/>
      <c r="R167" s="1284"/>
      <c r="S167" s="1284"/>
      <c r="T167" s="1284"/>
      <c r="U167" s="1284"/>
      <c r="V167" s="1283"/>
      <c r="W167" s="1287"/>
      <c r="X167" s="1284"/>
      <c r="Y167" s="1287"/>
      <c r="Z167" s="1283"/>
      <c r="AA167" s="1278"/>
    </row>
    <row r="168" spans="1:27">
      <c r="A168" s="1282"/>
      <c r="B168" s="1283"/>
      <c r="C168" s="1283"/>
      <c r="D168" s="1283"/>
      <c r="E168" s="1284"/>
      <c r="F168" s="1284"/>
      <c r="G168" s="1284"/>
      <c r="H168" s="1284"/>
      <c r="I168" s="1283"/>
      <c r="J168" s="1283"/>
      <c r="K168" s="1283"/>
      <c r="L168" s="1288"/>
      <c r="M168" s="1283"/>
      <c r="N168" s="1283"/>
      <c r="O168" s="1283"/>
      <c r="P168" s="1283"/>
      <c r="Q168" s="1284"/>
      <c r="R168" s="1284"/>
      <c r="S168" s="1284"/>
      <c r="T168" s="1284"/>
      <c r="U168" s="1284"/>
      <c r="V168" s="1283"/>
      <c r="W168" s="1287"/>
      <c r="X168" s="1284"/>
      <c r="Y168" s="1287"/>
      <c r="Z168" s="1283"/>
      <c r="AA168" s="1278"/>
    </row>
    <row r="169" spans="1:27">
      <c r="A169" s="1282"/>
      <c r="B169" s="1283"/>
      <c r="C169" s="1283"/>
      <c r="D169" s="1283"/>
      <c r="E169" s="1284"/>
      <c r="F169" s="1284"/>
      <c r="G169" s="1284"/>
      <c r="H169" s="1284"/>
      <c r="I169" s="1283"/>
      <c r="J169" s="1283"/>
      <c r="K169" s="1283"/>
      <c r="L169" s="1288"/>
      <c r="M169" s="1283"/>
      <c r="N169" s="1283"/>
      <c r="O169" s="1283"/>
      <c r="P169" s="1283"/>
      <c r="Q169" s="1284"/>
      <c r="R169" s="1284"/>
      <c r="S169" s="1284"/>
      <c r="T169" s="1284"/>
      <c r="U169" s="1284"/>
      <c r="V169" s="1283"/>
      <c r="W169" s="1287"/>
      <c r="X169" s="1284"/>
      <c r="Y169" s="1287"/>
      <c r="Z169" s="1283"/>
      <c r="AA169" s="1278"/>
    </row>
    <row r="170" spans="1:27">
      <c r="A170" s="1282"/>
      <c r="B170" s="1283"/>
      <c r="C170" s="1283"/>
      <c r="D170" s="1283"/>
      <c r="E170" s="1284"/>
      <c r="F170" s="1284"/>
      <c r="G170" s="1284"/>
      <c r="H170" s="1284"/>
      <c r="I170" s="1283"/>
      <c r="J170" s="1283"/>
      <c r="K170" s="1283"/>
      <c r="L170" s="1288"/>
      <c r="M170" s="1283"/>
      <c r="N170" s="1283"/>
      <c r="O170" s="1283"/>
      <c r="P170" s="1283"/>
      <c r="Q170" s="1284"/>
      <c r="R170" s="1284"/>
      <c r="S170" s="1284"/>
      <c r="T170" s="1284"/>
      <c r="U170" s="1284"/>
      <c r="V170" s="1283"/>
      <c r="W170" s="1287"/>
      <c r="X170" s="1284"/>
      <c r="Y170" s="1287"/>
      <c r="Z170" s="1283"/>
      <c r="AA170" s="1278"/>
    </row>
    <row r="171" spans="1:27">
      <c r="A171" s="1282"/>
      <c r="B171" s="1283"/>
      <c r="C171" s="1283"/>
      <c r="D171" s="1283"/>
      <c r="E171" s="1284"/>
      <c r="F171" s="1284"/>
      <c r="G171" s="1284"/>
      <c r="H171" s="1284"/>
      <c r="I171" s="1283"/>
      <c r="J171" s="1283"/>
      <c r="K171" s="1283"/>
      <c r="L171" s="1288"/>
      <c r="M171" s="1283"/>
      <c r="N171" s="1283"/>
      <c r="O171" s="1283"/>
      <c r="P171" s="1283"/>
      <c r="Q171" s="1284"/>
      <c r="R171" s="1284"/>
      <c r="S171" s="1284"/>
      <c r="T171" s="1284"/>
      <c r="U171" s="1284"/>
      <c r="V171" s="1283"/>
      <c r="W171" s="1287"/>
      <c r="X171" s="1284"/>
      <c r="Y171" s="1287"/>
      <c r="Z171" s="1283"/>
      <c r="AA171" s="1278"/>
    </row>
    <row r="172" spans="1:27">
      <c r="A172" s="1282"/>
      <c r="B172" s="1283"/>
      <c r="C172" s="1283"/>
      <c r="D172" s="1283"/>
      <c r="E172" s="1284"/>
      <c r="F172" s="1284"/>
      <c r="G172" s="1284"/>
      <c r="H172" s="1284"/>
      <c r="I172" s="1283"/>
      <c r="J172" s="1283"/>
      <c r="K172" s="1283"/>
      <c r="L172" s="1288"/>
      <c r="M172" s="1283"/>
      <c r="N172" s="1283"/>
      <c r="O172" s="1283"/>
      <c r="P172" s="1283"/>
      <c r="Q172" s="1284"/>
      <c r="R172" s="1284"/>
      <c r="S172" s="1284"/>
      <c r="T172" s="1284"/>
      <c r="U172" s="1284"/>
      <c r="V172" s="1283"/>
      <c r="W172" s="1287"/>
      <c r="X172" s="1284"/>
      <c r="Y172" s="1287"/>
      <c r="Z172" s="1283"/>
      <c r="AA172" s="1278"/>
    </row>
    <row r="173" spans="1:27">
      <c r="A173" s="1282"/>
      <c r="B173" s="1283"/>
      <c r="C173" s="1283"/>
      <c r="D173" s="1283"/>
      <c r="E173" s="1284"/>
      <c r="F173" s="1284"/>
      <c r="G173" s="1284"/>
      <c r="H173" s="1284"/>
      <c r="I173" s="1283"/>
      <c r="J173" s="1283"/>
      <c r="K173" s="1283"/>
      <c r="L173" s="1288"/>
      <c r="M173" s="1283"/>
      <c r="N173" s="1283"/>
      <c r="O173" s="1283"/>
      <c r="P173" s="1283"/>
      <c r="Q173" s="1284"/>
      <c r="R173" s="1284"/>
      <c r="S173" s="1284"/>
      <c r="T173" s="1284"/>
      <c r="U173" s="1284"/>
      <c r="V173" s="1283"/>
      <c r="W173" s="1287"/>
      <c r="X173" s="1284"/>
      <c r="Y173" s="1287"/>
      <c r="Z173" s="1283"/>
      <c r="AA173" s="1278"/>
    </row>
    <row r="174" spans="1:27">
      <c r="A174" s="1282"/>
      <c r="B174" s="1283"/>
      <c r="C174" s="1283"/>
      <c r="D174" s="1283"/>
      <c r="E174" s="1284"/>
      <c r="F174" s="1284"/>
      <c r="G174" s="1284"/>
      <c r="H174" s="1284"/>
      <c r="I174" s="1283"/>
      <c r="J174" s="1283"/>
      <c r="K174" s="1283"/>
      <c r="L174" s="1288"/>
      <c r="M174" s="1283"/>
      <c r="N174" s="1283"/>
      <c r="O174" s="1283"/>
      <c r="P174" s="1283"/>
      <c r="Q174" s="1284"/>
      <c r="R174" s="1284"/>
      <c r="S174" s="1284"/>
      <c r="T174" s="1284"/>
      <c r="U174" s="1284"/>
      <c r="V174" s="1283"/>
      <c r="W174" s="1287"/>
      <c r="X174" s="1284"/>
      <c r="Y174" s="1287"/>
      <c r="Z174" s="1283"/>
      <c r="AA174" s="1278"/>
    </row>
    <row r="175" spans="1:27">
      <c r="A175" s="1282"/>
      <c r="B175" s="1283"/>
      <c r="C175" s="1283"/>
      <c r="D175" s="1283"/>
      <c r="E175" s="1284"/>
      <c r="F175" s="1284"/>
      <c r="G175" s="1284"/>
      <c r="H175" s="1284"/>
      <c r="I175" s="1283"/>
      <c r="J175" s="1283"/>
      <c r="K175" s="1283"/>
      <c r="L175" s="1288"/>
      <c r="M175" s="1283"/>
      <c r="N175" s="1283"/>
      <c r="O175" s="1283"/>
      <c r="P175" s="1283"/>
      <c r="Q175" s="1284"/>
      <c r="R175" s="1284"/>
      <c r="S175" s="1284"/>
      <c r="T175" s="1284"/>
      <c r="U175" s="1284"/>
      <c r="V175" s="1283"/>
      <c r="W175" s="1287"/>
      <c r="X175" s="1284"/>
      <c r="Y175" s="1287"/>
      <c r="Z175" s="1283"/>
      <c r="AA175" s="1278"/>
    </row>
    <row r="176" spans="1:27">
      <c r="A176" s="1282"/>
      <c r="B176" s="1283"/>
      <c r="C176" s="1283"/>
      <c r="D176" s="1283"/>
      <c r="E176" s="1284"/>
      <c r="F176" s="1284"/>
      <c r="G176" s="1284"/>
      <c r="H176" s="1284"/>
      <c r="I176" s="1283"/>
      <c r="J176" s="1283"/>
      <c r="K176" s="1283"/>
      <c r="L176" s="1288"/>
      <c r="M176" s="1283"/>
      <c r="N176" s="1283"/>
      <c r="O176" s="1283"/>
      <c r="P176" s="1283"/>
      <c r="Q176" s="1284"/>
      <c r="R176" s="1284"/>
      <c r="S176" s="1284"/>
      <c r="T176" s="1284"/>
      <c r="U176" s="1284"/>
      <c r="V176" s="1283"/>
      <c r="W176" s="1287"/>
      <c r="X176" s="1284"/>
      <c r="Y176" s="1287"/>
      <c r="Z176" s="1283"/>
      <c r="AA176" s="1278"/>
    </row>
    <row r="177" spans="1:27">
      <c r="A177" s="1282"/>
      <c r="B177" s="1283"/>
      <c r="C177" s="1283"/>
      <c r="D177" s="1283"/>
      <c r="E177" s="1284"/>
      <c r="F177" s="1284"/>
      <c r="G177" s="1284"/>
      <c r="H177" s="1284"/>
      <c r="I177" s="1283"/>
      <c r="J177" s="1283"/>
      <c r="K177" s="1283"/>
      <c r="L177" s="1288"/>
      <c r="M177" s="1283"/>
      <c r="N177" s="1283"/>
      <c r="O177" s="1283"/>
      <c r="P177" s="1283"/>
      <c r="Q177" s="1284"/>
      <c r="R177" s="1284"/>
      <c r="S177" s="1284"/>
      <c r="T177" s="1284"/>
      <c r="U177" s="1284"/>
      <c r="V177" s="1283"/>
      <c r="W177" s="1287"/>
      <c r="X177" s="1284"/>
      <c r="Y177" s="1287"/>
      <c r="Z177" s="1283"/>
      <c r="AA177" s="1278"/>
    </row>
    <row r="178" spans="1:27">
      <c r="A178" s="1282"/>
      <c r="B178" s="1283"/>
      <c r="C178" s="1283"/>
      <c r="D178" s="1283"/>
      <c r="E178" s="1284"/>
      <c r="F178" s="1284"/>
      <c r="G178" s="1284"/>
      <c r="H178" s="1284"/>
      <c r="I178" s="1283"/>
      <c r="J178" s="1283"/>
      <c r="K178" s="1283"/>
      <c r="L178" s="1288"/>
      <c r="M178" s="1283"/>
      <c r="N178" s="1283"/>
      <c r="O178" s="1283"/>
      <c r="P178" s="1283"/>
      <c r="Q178" s="1284"/>
      <c r="R178" s="1284"/>
      <c r="S178" s="1284"/>
      <c r="T178" s="1284"/>
      <c r="U178" s="1284"/>
      <c r="V178" s="1283"/>
      <c r="W178" s="1287"/>
      <c r="X178" s="1284"/>
      <c r="Y178" s="1287"/>
      <c r="Z178" s="1283"/>
      <c r="AA178" s="1278"/>
    </row>
    <row r="179" spans="1:27">
      <c r="A179" s="1282"/>
      <c r="B179" s="1283"/>
      <c r="C179" s="1283"/>
      <c r="D179" s="1283"/>
      <c r="E179" s="1284"/>
      <c r="F179" s="1284"/>
      <c r="G179" s="1284"/>
      <c r="H179" s="1284"/>
      <c r="I179" s="1283"/>
      <c r="J179" s="1283"/>
      <c r="K179" s="1283"/>
      <c r="L179" s="1288"/>
      <c r="M179" s="1283"/>
      <c r="N179" s="1283"/>
      <c r="O179" s="1283"/>
      <c r="P179" s="1283"/>
      <c r="Q179" s="1284"/>
      <c r="R179" s="1284"/>
      <c r="S179" s="1284"/>
      <c r="T179" s="1284"/>
      <c r="U179" s="1284"/>
      <c r="V179" s="1283"/>
      <c r="W179" s="1287"/>
      <c r="X179" s="1284"/>
      <c r="Y179" s="1287"/>
      <c r="Z179" s="1283"/>
      <c r="AA179" s="1278"/>
    </row>
    <row r="180" spans="1:27">
      <c r="A180" s="1282"/>
      <c r="B180" s="1283"/>
      <c r="C180" s="1283"/>
      <c r="D180" s="1283"/>
      <c r="E180" s="1284"/>
      <c r="F180" s="1284"/>
      <c r="G180" s="1284"/>
      <c r="H180" s="1284"/>
      <c r="I180" s="1283"/>
      <c r="J180" s="1283"/>
      <c r="K180" s="1283"/>
      <c r="L180" s="1288"/>
      <c r="M180" s="1283"/>
      <c r="N180" s="1283"/>
      <c r="O180" s="1283"/>
      <c r="P180" s="1283"/>
      <c r="Q180" s="1284"/>
      <c r="R180" s="1284"/>
      <c r="S180" s="1284"/>
      <c r="T180" s="1284"/>
      <c r="U180" s="1284"/>
      <c r="V180" s="1283"/>
      <c r="W180" s="1287"/>
      <c r="X180" s="1284"/>
      <c r="Y180" s="1287"/>
      <c r="Z180" s="1283"/>
      <c r="AA180" s="1278"/>
    </row>
    <row r="181" spans="1:27">
      <c r="A181" s="1282"/>
      <c r="B181" s="1283"/>
      <c r="C181" s="1283"/>
      <c r="D181" s="1283"/>
      <c r="E181" s="1284"/>
      <c r="F181" s="1284"/>
      <c r="G181" s="1284"/>
      <c r="H181" s="1284"/>
      <c r="I181" s="1283"/>
      <c r="J181" s="1283"/>
      <c r="K181" s="1283"/>
      <c r="L181" s="1288"/>
      <c r="M181" s="1283"/>
      <c r="N181" s="1283"/>
      <c r="O181" s="1283"/>
      <c r="P181" s="1283"/>
      <c r="Q181" s="1284"/>
      <c r="R181" s="1284"/>
      <c r="S181" s="1284"/>
      <c r="T181" s="1284"/>
      <c r="U181" s="1284"/>
      <c r="V181" s="1283"/>
      <c r="W181" s="1287"/>
      <c r="X181" s="1284"/>
      <c r="Y181" s="1287"/>
      <c r="Z181" s="1283"/>
      <c r="AA181" s="1278"/>
    </row>
    <row r="182" spans="1:27">
      <c r="A182" s="1282"/>
      <c r="B182" s="1283"/>
      <c r="C182" s="1283"/>
      <c r="D182" s="1283"/>
      <c r="E182" s="1284"/>
      <c r="F182" s="1284"/>
      <c r="G182" s="1284"/>
      <c r="H182" s="1284"/>
      <c r="I182" s="1283"/>
      <c r="J182" s="1283"/>
      <c r="K182" s="1283"/>
      <c r="L182" s="1288"/>
      <c r="M182" s="1283"/>
      <c r="N182" s="1283"/>
      <c r="O182" s="1283"/>
      <c r="P182" s="1283"/>
      <c r="Q182" s="1284"/>
      <c r="R182" s="1284"/>
      <c r="S182" s="1284"/>
      <c r="T182" s="1284"/>
      <c r="U182" s="1284"/>
      <c r="V182" s="1283"/>
      <c r="W182" s="1287"/>
      <c r="X182" s="1284"/>
      <c r="Y182" s="1287"/>
      <c r="Z182" s="1283"/>
      <c r="AA182" s="1278"/>
    </row>
    <row r="183" spans="1:27">
      <c r="A183" s="1282"/>
      <c r="B183" s="1283"/>
      <c r="C183" s="1283"/>
      <c r="D183" s="1283"/>
      <c r="E183" s="1284"/>
      <c r="F183" s="1284"/>
      <c r="G183" s="1284"/>
      <c r="H183" s="1284"/>
      <c r="I183" s="1283"/>
      <c r="J183" s="1283"/>
      <c r="K183" s="1283"/>
      <c r="L183" s="1288"/>
      <c r="M183" s="1283"/>
      <c r="N183" s="1283"/>
      <c r="O183" s="1283"/>
      <c r="P183" s="1283"/>
      <c r="Q183" s="1284"/>
      <c r="R183" s="1284"/>
      <c r="S183" s="1284"/>
      <c r="T183" s="1284"/>
      <c r="U183" s="1284"/>
      <c r="V183" s="1283"/>
      <c r="W183" s="1287"/>
      <c r="X183" s="1284"/>
      <c r="Y183" s="1287"/>
      <c r="Z183" s="1283"/>
      <c r="AA183" s="1278"/>
    </row>
    <row r="184" spans="1:27">
      <c r="A184" s="1282"/>
      <c r="B184" s="1283"/>
      <c r="C184" s="1283"/>
      <c r="D184" s="1283"/>
      <c r="E184" s="1284"/>
      <c r="F184" s="1284"/>
      <c r="G184" s="1284"/>
      <c r="H184" s="1284"/>
      <c r="I184" s="1283"/>
      <c r="J184" s="1283"/>
      <c r="K184" s="1283"/>
      <c r="L184" s="1288"/>
      <c r="M184" s="1283"/>
      <c r="N184" s="1283"/>
      <c r="O184" s="1283"/>
      <c r="P184" s="1283"/>
      <c r="Q184" s="1284"/>
      <c r="R184" s="1284"/>
      <c r="S184" s="1284"/>
      <c r="T184" s="1284"/>
      <c r="U184" s="1284"/>
      <c r="V184" s="1283"/>
      <c r="W184" s="1287"/>
      <c r="X184" s="1284"/>
      <c r="Y184" s="1287"/>
      <c r="Z184" s="1283"/>
      <c r="AA184" s="1278"/>
    </row>
    <row r="185" spans="1:27">
      <c r="A185" s="1282"/>
      <c r="B185" s="1283"/>
      <c r="C185" s="1283"/>
      <c r="D185" s="1283"/>
      <c r="E185" s="1284"/>
      <c r="F185" s="1284"/>
      <c r="G185" s="1284"/>
      <c r="H185" s="1284"/>
      <c r="I185" s="1283"/>
      <c r="J185" s="1283"/>
      <c r="K185" s="1283"/>
      <c r="L185" s="1288"/>
      <c r="M185" s="1283"/>
      <c r="N185" s="1283"/>
      <c r="O185" s="1283"/>
      <c r="P185" s="1283"/>
      <c r="Q185" s="1284"/>
      <c r="R185" s="1284"/>
      <c r="S185" s="1284"/>
      <c r="T185" s="1284"/>
      <c r="U185" s="1284"/>
      <c r="V185" s="1283"/>
      <c r="W185" s="1287"/>
      <c r="X185" s="1284"/>
      <c r="Y185" s="1287"/>
      <c r="Z185" s="1283"/>
      <c r="AA185" s="1278"/>
    </row>
    <row r="186" spans="1:27">
      <c r="A186" s="1282"/>
      <c r="B186" s="1283"/>
      <c r="C186" s="1283"/>
      <c r="D186" s="1283"/>
      <c r="E186" s="1284"/>
      <c r="F186" s="1284"/>
      <c r="G186" s="1284"/>
      <c r="H186" s="1284"/>
      <c r="I186" s="1283"/>
      <c r="J186" s="1283"/>
      <c r="K186" s="1283"/>
      <c r="L186" s="1288"/>
      <c r="M186" s="1283"/>
      <c r="N186" s="1283"/>
      <c r="O186" s="1283"/>
      <c r="P186" s="1283"/>
      <c r="Q186" s="1284"/>
      <c r="R186" s="1284"/>
      <c r="S186" s="1284"/>
      <c r="T186" s="1284"/>
      <c r="U186" s="1284"/>
      <c r="V186" s="1283"/>
      <c r="W186" s="1287"/>
      <c r="X186" s="1284"/>
      <c r="Y186" s="1287"/>
      <c r="Z186" s="1283"/>
      <c r="AA186" s="1278"/>
    </row>
    <row r="187" spans="1:27">
      <c r="A187" s="1282"/>
      <c r="B187" s="1283"/>
      <c r="C187" s="1283"/>
      <c r="D187" s="1283"/>
      <c r="E187" s="1284"/>
      <c r="F187" s="1284"/>
      <c r="G187" s="1284"/>
      <c r="H187" s="1284"/>
      <c r="I187" s="1283"/>
      <c r="J187" s="1283"/>
      <c r="K187" s="1283"/>
      <c r="L187" s="1288"/>
      <c r="M187" s="1283"/>
      <c r="N187" s="1283"/>
      <c r="O187" s="1283"/>
      <c r="P187" s="1283"/>
      <c r="Q187" s="1284"/>
      <c r="R187" s="1284"/>
      <c r="S187" s="1284"/>
      <c r="T187" s="1284"/>
      <c r="U187" s="1284"/>
      <c r="V187" s="1283"/>
      <c r="W187" s="1287"/>
      <c r="X187" s="1284"/>
      <c r="Y187" s="1287"/>
      <c r="Z187" s="1283"/>
      <c r="AA187" s="1278"/>
    </row>
    <row r="188" spans="1:27">
      <c r="A188" s="1282"/>
      <c r="B188" s="1283"/>
      <c r="C188" s="1283"/>
      <c r="D188" s="1283"/>
      <c r="E188" s="1284"/>
      <c r="F188" s="1284"/>
      <c r="G188" s="1284"/>
      <c r="H188" s="1284"/>
      <c r="I188" s="1283"/>
      <c r="J188" s="1283"/>
      <c r="K188" s="1283"/>
      <c r="L188" s="1288"/>
      <c r="M188" s="1283"/>
      <c r="N188" s="1283"/>
      <c r="O188" s="1283"/>
      <c r="P188" s="1283"/>
      <c r="Q188" s="1284"/>
      <c r="R188" s="1284"/>
      <c r="S188" s="1284"/>
      <c r="T188" s="1284"/>
      <c r="U188" s="1284"/>
      <c r="V188" s="1283"/>
      <c r="W188" s="1287"/>
      <c r="X188" s="1284"/>
      <c r="Y188" s="1287"/>
      <c r="Z188" s="1283"/>
      <c r="AA188" s="1278"/>
    </row>
    <row r="189" spans="1:27">
      <c r="A189" s="1282"/>
      <c r="B189" s="1283"/>
      <c r="C189" s="1283"/>
      <c r="D189" s="1283"/>
      <c r="E189" s="1284"/>
      <c r="F189" s="1284"/>
      <c r="G189" s="1284"/>
      <c r="H189" s="1284"/>
      <c r="I189" s="1283"/>
      <c r="J189" s="1283"/>
      <c r="K189" s="1283"/>
      <c r="L189" s="1288"/>
      <c r="M189" s="1283"/>
      <c r="N189" s="1283"/>
      <c r="O189" s="1283"/>
      <c r="P189" s="1283"/>
      <c r="Q189" s="1284"/>
      <c r="R189" s="1284"/>
      <c r="S189" s="1284"/>
      <c r="T189" s="1284"/>
      <c r="U189" s="1284"/>
      <c r="V189" s="1283"/>
      <c r="W189" s="1287"/>
      <c r="X189" s="1284"/>
      <c r="Y189" s="1287"/>
      <c r="Z189" s="1283"/>
      <c r="AA189" s="1278"/>
    </row>
    <row r="190" spans="1:27">
      <c r="A190" s="1282"/>
      <c r="B190" s="1283"/>
      <c r="C190" s="1283"/>
      <c r="D190" s="1283"/>
      <c r="E190" s="1284"/>
      <c r="F190" s="1284"/>
      <c r="G190" s="1284"/>
      <c r="H190" s="1284"/>
      <c r="I190" s="1283"/>
      <c r="J190" s="1283"/>
      <c r="K190" s="1283"/>
      <c r="L190" s="1288"/>
      <c r="M190" s="1283"/>
      <c r="N190" s="1283"/>
      <c r="O190" s="1283"/>
      <c r="P190" s="1283"/>
      <c r="Q190" s="1284"/>
      <c r="R190" s="1284"/>
      <c r="S190" s="1284"/>
      <c r="T190" s="1284"/>
      <c r="U190" s="1284"/>
      <c r="V190" s="1283"/>
      <c r="W190" s="1287"/>
      <c r="X190" s="1284"/>
      <c r="Y190" s="1287"/>
      <c r="Z190" s="1283"/>
      <c r="AA190" s="1278"/>
    </row>
    <row r="191" spans="1:27">
      <c r="A191" s="1282"/>
      <c r="B191" s="1283"/>
      <c r="C191" s="1283"/>
      <c r="D191" s="1283"/>
      <c r="E191" s="1284"/>
      <c r="F191" s="1284"/>
      <c r="G191" s="1284"/>
      <c r="H191" s="1284"/>
      <c r="I191" s="1283"/>
      <c r="J191" s="1283"/>
      <c r="K191" s="1283"/>
      <c r="L191" s="1288"/>
      <c r="M191" s="1283"/>
      <c r="N191" s="1283"/>
      <c r="O191" s="1283"/>
      <c r="P191" s="1283"/>
      <c r="Q191" s="1284"/>
      <c r="R191" s="1284"/>
      <c r="S191" s="1284"/>
      <c r="T191" s="1284"/>
      <c r="U191" s="1284"/>
      <c r="V191" s="1283"/>
      <c r="W191" s="1287"/>
      <c r="X191" s="1284"/>
      <c r="Y191" s="1287"/>
      <c r="Z191" s="1283"/>
      <c r="AA191" s="1278"/>
    </row>
    <row r="192" spans="1:27">
      <c r="A192" s="1282"/>
      <c r="B192" s="1283"/>
      <c r="C192" s="1283"/>
      <c r="D192" s="1283"/>
      <c r="E192" s="1284"/>
      <c r="F192" s="1284"/>
      <c r="G192" s="1284"/>
      <c r="H192" s="1284"/>
      <c r="I192" s="1283"/>
      <c r="J192" s="1283"/>
      <c r="K192" s="1283"/>
      <c r="L192" s="1288"/>
      <c r="M192" s="1283"/>
      <c r="N192" s="1283"/>
      <c r="O192" s="1283"/>
      <c r="P192" s="1283"/>
      <c r="Q192" s="1284"/>
      <c r="R192" s="1284"/>
      <c r="S192" s="1284"/>
      <c r="T192" s="1284"/>
      <c r="U192" s="1284"/>
      <c r="V192" s="1283"/>
      <c r="W192" s="1287"/>
      <c r="X192" s="1284"/>
      <c r="Y192" s="1287"/>
      <c r="Z192" s="1283"/>
      <c r="AA192" s="1278"/>
    </row>
    <row r="193" spans="1:27">
      <c r="A193" s="1282"/>
      <c r="B193" s="1283"/>
      <c r="C193" s="1283"/>
      <c r="D193" s="1283"/>
      <c r="E193" s="1284"/>
      <c r="F193" s="1284"/>
      <c r="G193" s="1284"/>
      <c r="H193" s="1284"/>
      <c r="I193" s="1283"/>
      <c r="J193" s="1283"/>
      <c r="K193" s="1283"/>
      <c r="L193" s="1288"/>
      <c r="M193" s="1283"/>
      <c r="N193" s="1283"/>
      <c r="O193" s="1283"/>
      <c r="P193" s="1283"/>
      <c r="Q193" s="1284"/>
      <c r="R193" s="1284"/>
      <c r="S193" s="1284"/>
      <c r="T193" s="1284"/>
      <c r="U193" s="1284"/>
      <c r="V193" s="1283"/>
      <c r="W193" s="1287"/>
      <c r="X193" s="1284"/>
      <c r="Y193" s="1287"/>
      <c r="Z193" s="1283"/>
      <c r="AA193" s="1278"/>
    </row>
    <row r="194" spans="1:27">
      <c r="A194" s="1282"/>
      <c r="B194" s="1283"/>
      <c r="C194" s="1283"/>
      <c r="D194" s="1283"/>
      <c r="E194" s="1284"/>
      <c r="F194" s="1284"/>
      <c r="G194" s="1284"/>
      <c r="H194" s="1284"/>
      <c r="I194" s="1283"/>
      <c r="J194" s="1283"/>
      <c r="K194" s="1283"/>
      <c r="L194" s="1288"/>
      <c r="M194" s="1283"/>
      <c r="N194" s="1283"/>
      <c r="O194" s="1283"/>
      <c r="P194" s="1283"/>
      <c r="Q194" s="1284"/>
      <c r="R194" s="1284"/>
      <c r="S194" s="1284"/>
      <c r="T194" s="1284"/>
      <c r="U194" s="1284"/>
      <c r="V194" s="1283"/>
      <c r="W194" s="1287"/>
      <c r="X194" s="1284"/>
      <c r="Y194" s="1287"/>
      <c r="Z194" s="1283"/>
      <c r="AA194" s="1278"/>
    </row>
    <row r="195" spans="1:27">
      <c r="A195" s="1282"/>
      <c r="B195" s="1283"/>
      <c r="C195" s="1283"/>
      <c r="D195" s="1283"/>
      <c r="E195" s="1284"/>
      <c r="F195" s="1284"/>
      <c r="G195" s="1284"/>
      <c r="H195" s="1284"/>
      <c r="I195" s="1283"/>
      <c r="J195" s="1283"/>
      <c r="K195" s="1283"/>
      <c r="L195" s="1288"/>
      <c r="M195" s="1283"/>
      <c r="N195" s="1283"/>
      <c r="O195" s="1283"/>
      <c r="P195" s="1283"/>
      <c r="Q195" s="1284"/>
      <c r="R195" s="1284"/>
      <c r="S195" s="1284"/>
      <c r="T195" s="1284"/>
      <c r="U195" s="1284"/>
      <c r="V195" s="1283"/>
      <c r="W195" s="1287"/>
      <c r="X195" s="1284"/>
      <c r="Y195" s="1287"/>
      <c r="Z195" s="1283"/>
      <c r="AA195" s="1278"/>
    </row>
    <row r="196" spans="1:27">
      <c r="A196" s="1282"/>
      <c r="B196" s="1283"/>
      <c r="C196" s="1283"/>
      <c r="D196" s="1283"/>
      <c r="E196" s="1284"/>
      <c r="F196" s="1284"/>
      <c r="G196" s="1284"/>
      <c r="H196" s="1284"/>
      <c r="I196" s="1283"/>
      <c r="J196" s="1283"/>
      <c r="K196" s="1283"/>
      <c r="L196" s="1288"/>
      <c r="M196" s="1283"/>
      <c r="N196" s="1283"/>
      <c r="O196" s="1283"/>
      <c r="P196" s="1283"/>
      <c r="Q196" s="1284"/>
      <c r="R196" s="1284"/>
      <c r="S196" s="1284"/>
      <c r="T196" s="1284"/>
      <c r="U196" s="1284"/>
      <c r="V196" s="1283"/>
      <c r="W196" s="1287"/>
      <c r="X196" s="1284"/>
      <c r="Y196" s="1287"/>
      <c r="Z196" s="1283"/>
      <c r="AA196" s="1278"/>
    </row>
    <row r="197" spans="1:27">
      <c r="A197" s="1282"/>
      <c r="B197" s="1283"/>
      <c r="C197" s="1283"/>
      <c r="D197" s="1283"/>
      <c r="E197" s="1284"/>
      <c r="F197" s="1284"/>
      <c r="G197" s="1284"/>
      <c r="H197" s="1284"/>
      <c r="I197" s="1283"/>
      <c r="J197" s="1283"/>
      <c r="K197" s="1283"/>
      <c r="L197" s="1288"/>
      <c r="M197" s="1283"/>
      <c r="N197" s="1283"/>
      <c r="O197" s="1283"/>
      <c r="P197" s="1283"/>
      <c r="Q197" s="1284"/>
      <c r="R197" s="1284"/>
      <c r="S197" s="1284"/>
      <c r="T197" s="1284"/>
      <c r="U197" s="1284"/>
      <c r="V197" s="1283"/>
      <c r="W197" s="1287"/>
      <c r="X197" s="1284"/>
      <c r="Y197" s="1287"/>
      <c r="Z197" s="1283"/>
      <c r="AA197" s="1278"/>
    </row>
    <row r="198" spans="1:27">
      <c r="A198" s="1282"/>
      <c r="B198" s="1283"/>
      <c r="C198" s="1283"/>
      <c r="D198" s="1283"/>
      <c r="E198" s="1284"/>
      <c r="F198" s="1284"/>
      <c r="G198" s="1284"/>
      <c r="H198" s="1284"/>
      <c r="I198" s="1283"/>
      <c r="J198" s="1283"/>
      <c r="K198" s="1283"/>
      <c r="L198" s="1288"/>
      <c r="M198" s="1283"/>
      <c r="N198" s="1283"/>
      <c r="O198" s="1283"/>
      <c r="P198" s="1283"/>
      <c r="Q198" s="1284"/>
      <c r="R198" s="1284"/>
      <c r="S198" s="1284"/>
      <c r="T198" s="1284"/>
      <c r="U198" s="1284"/>
      <c r="V198" s="1283"/>
      <c r="W198" s="1287"/>
      <c r="X198" s="1284"/>
      <c r="Y198" s="1287"/>
      <c r="Z198" s="1283"/>
      <c r="AA198" s="1278"/>
    </row>
    <row r="199" spans="1:27">
      <c r="A199" s="1282"/>
      <c r="B199" s="1283"/>
      <c r="C199" s="1283"/>
      <c r="D199" s="1283"/>
      <c r="E199" s="1284"/>
      <c r="F199" s="1284"/>
      <c r="G199" s="1284"/>
      <c r="H199" s="1284"/>
      <c r="I199" s="1283"/>
      <c r="J199" s="1283"/>
      <c r="K199" s="1283"/>
      <c r="L199" s="1288"/>
      <c r="M199" s="1283"/>
      <c r="N199" s="1283"/>
      <c r="O199" s="1283"/>
      <c r="P199" s="1283"/>
      <c r="Q199" s="1284"/>
      <c r="R199" s="1284"/>
      <c r="S199" s="1284"/>
      <c r="T199" s="1284"/>
      <c r="U199" s="1284"/>
      <c r="V199" s="1283"/>
      <c r="W199" s="1287"/>
      <c r="X199" s="1284"/>
      <c r="Y199" s="1287"/>
      <c r="Z199" s="1283"/>
      <c r="AA199" s="1278"/>
    </row>
    <row r="200" spans="1:27">
      <c r="A200" s="1282"/>
      <c r="B200" s="1283"/>
      <c r="C200" s="1283"/>
      <c r="D200" s="1283"/>
      <c r="E200" s="1284"/>
      <c r="F200" s="1284"/>
      <c r="G200" s="1284"/>
      <c r="H200" s="1284"/>
      <c r="I200" s="1283"/>
      <c r="J200" s="1283"/>
      <c r="K200" s="1283"/>
      <c r="L200" s="1288"/>
      <c r="M200" s="1283"/>
      <c r="N200" s="1283"/>
      <c r="O200" s="1283"/>
      <c r="P200" s="1283"/>
      <c r="Q200" s="1284"/>
      <c r="R200" s="1284"/>
      <c r="S200" s="1284"/>
      <c r="T200" s="1284"/>
      <c r="U200" s="1284"/>
      <c r="V200" s="1283"/>
      <c r="W200" s="1287"/>
      <c r="X200" s="1284"/>
      <c r="Y200" s="1287"/>
      <c r="Z200" s="1283"/>
      <c r="AA200" s="1278"/>
    </row>
    <row r="201" spans="1:27">
      <c r="A201" s="1282"/>
      <c r="B201" s="1283"/>
      <c r="C201" s="1283"/>
      <c r="D201" s="1283"/>
      <c r="E201" s="1284"/>
      <c r="F201" s="1284"/>
      <c r="G201" s="1284"/>
      <c r="H201" s="1284"/>
      <c r="I201" s="1283"/>
      <c r="J201" s="1283"/>
      <c r="K201" s="1283"/>
      <c r="L201" s="1288"/>
      <c r="M201" s="1283"/>
      <c r="N201" s="1283"/>
      <c r="O201" s="1283"/>
      <c r="P201" s="1283"/>
      <c r="Q201" s="1284"/>
      <c r="R201" s="1284"/>
      <c r="S201" s="1284"/>
      <c r="T201" s="1284"/>
      <c r="U201" s="1284"/>
      <c r="V201" s="1283"/>
      <c r="W201" s="1287"/>
      <c r="X201" s="1284"/>
      <c r="Y201" s="1287"/>
      <c r="Z201" s="1283"/>
      <c r="AA201" s="1278"/>
    </row>
    <row r="202" spans="1:27">
      <c r="A202" s="1282"/>
      <c r="B202" s="1283"/>
      <c r="C202" s="1283"/>
      <c r="D202" s="1283"/>
      <c r="E202" s="1284"/>
      <c r="F202" s="1284"/>
      <c r="G202" s="1284"/>
      <c r="H202" s="1284"/>
      <c r="I202" s="1283"/>
      <c r="J202" s="1283"/>
      <c r="K202" s="1283"/>
      <c r="L202" s="1288"/>
      <c r="M202" s="1283"/>
      <c r="N202" s="1283"/>
      <c r="O202" s="1283"/>
      <c r="P202" s="1283"/>
      <c r="Q202" s="1284"/>
      <c r="R202" s="1284"/>
      <c r="S202" s="1284"/>
      <c r="T202" s="1284"/>
      <c r="U202" s="1284"/>
      <c r="V202" s="1283"/>
      <c r="W202" s="1287"/>
      <c r="X202" s="1284"/>
      <c r="Y202" s="1287"/>
      <c r="Z202" s="1283"/>
      <c r="AA202" s="1278"/>
    </row>
    <row r="203" spans="1:27">
      <c r="A203" s="1282"/>
      <c r="B203" s="1283"/>
      <c r="C203" s="1283"/>
      <c r="D203" s="1283"/>
      <c r="E203" s="1284"/>
      <c r="F203" s="1284"/>
      <c r="G203" s="1284"/>
      <c r="H203" s="1284"/>
      <c r="I203" s="1283"/>
      <c r="J203" s="1283"/>
      <c r="K203" s="1283"/>
      <c r="L203" s="1288"/>
      <c r="M203" s="1283"/>
      <c r="N203" s="1283"/>
      <c r="O203" s="1283"/>
      <c r="P203" s="1283"/>
      <c r="Q203" s="1284"/>
      <c r="R203" s="1284"/>
      <c r="S203" s="1284"/>
      <c r="T203" s="1284"/>
      <c r="U203" s="1284"/>
      <c r="V203" s="1283"/>
      <c r="W203" s="1287"/>
      <c r="X203" s="1284"/>
      <c r="Y203" s="1287"/>
      <c r="Z203" s="1283"/>
      <c r="AA203" s="1278"/>
    </row>
    <row r="204" spans="1:27">
      <c r="A204" s="1282"/>
      <c r="B204" s="1283"/>
      <c r="C204" s="1283"/>
      <c r="D204" s="1283"/>
      <c r="E204" s="1284"/>
      <c r="F204" s="1284"/>
      <c r="G204" s="1284"/>
      <c r="H204" s="1284"/>
      <c r="I204" s="1283"/>
      <c r="J204" s="1283"/>
      <c r="K204" s="1283"/>
      <c r="L204" s="1288"/>
      <c r="M204" s="1283"/>
      <c r="N204" s="1283"/>
      <c r="O204" s="1283"/>
      <c r="P204" s="1283"/>
      <c r="Q204" s="1284"/>
      <c r="R204" s="1284"/>
      <c r="S204" s="1284"/>
      <c r="T204" s="1284"/>
      <c r="U204" s="1284"/>
      <c r="V204" s="1283"/>
      <c r="W204" s="1287"/>
      <c r="X204" s="1284"/>
      <c r="Y204" s="1287"/>
      <c r="Z204" s="1283"/>
      <c r="AA204" s="1278"/>
    </row>
    <row r="205" spans="1:27">
      <c r="A205" s="1282"/>
      <c r="B205" s="1283"/>
      <c r="C205" s="1283"/>
      <c r="D205" s="1283"/>
      <c r="E205" s="1284"/>
      <c r="F205" s="1284"/>
      <c r="G205" s="1284"/>
      <c r="H205" s="1284"/>
      <c r="I205" s="1283"/>
      <c r="J205" s="1283"/>
      <c r="K205" s="1283"/>
      <c r="L205" s="1288"/>
      <c r="M205" s="1283"/>
      <c r="N205" s="1283"/>
      <c r="O205" s="1283"/>
      <c r="P205" s="1283"/>
      <c r="Q205" s="1284"/>
      <c r="R205" s="1284"/>
      <c r="S205" s="1284"/>
      <c r="T205" s="1284"/>
      <c r="U205" s="1284"/>
      <c r="V205" s="1283"/>
      <c r="W205" s="1287"/>
      <c r="X205" s="1284"/>
      <c r="Y205" s="1287"/>
      <c r="Z205" s="1283"/>
      <c r="AA205" s="1278"/>
    </row>
    <row r="206" spans="1:27">
      <c r="A206" s="1282"/>
      <c r="B206" s="1283"/>
      <c r="C206" s="1283"/>
      <c r="D206" s="1283"/>
      <c r="E206" s="1284"/>
      <c r="F206" s="1284"/>
      <c r="G206" s="1284"/>
      <c r="H206" s="1284"/>
      <c r="I206" s="1283"/>
      <c r="J206" s="1283"/>
      <c r="K206" s="1283"/>
      <c r="L206" s="1288"/>
      <c r="M206" s="1283"/>
      <c r="N206" s="1283"/>
      <c r="O206" s="1283"/>
      <c r="P206" s="1283"/>
      <c r="Q206" s="1284"/>
      <c r="R206" s="1284"/>
      <c r="S206" s="1284"/>
      <c r="T206" s="1284"/>
      <c r="U206" s="1284"/>
      <c r="V206" s="1283"/>
      <c r="W206" s="1287"/>
      <c r="X206" s="1284"/>
      <c r="Y206" s="1287"/>
      <c r="Z206" s="1283"/>
      <c r="AA206" s="1278"/>
    </row>
    <row r="207" spans="1:27">
      <c r="A207" s="1282"/>
      <c r="B207" s="1283"/>
      <c r="C207" s="1283"/>
      <c r="D207" s="1283"/>
      <c r="E207" s="1284"/>
      <c r="F207" s="1284"/>
      <c r="G207" s="1284"/>
      <c r="H207" s="1284"/>
      <c r="I207" s="1283"/>
      <c r="J207" s="1283"/>
      <c r="K207" s="1283"/>
      <c r="L207" s="1288"/>
      <c r="M207" s="1283"/>
      <c r="N207" s="1283"/>
      <c r="O207" s="1283"/>
      <c r="P207" s="1283"/>
      <c r="Q207" s="1284"/>
      <c r="R207" s="1284"/>
      <c r="S207" s="1284"/>
      <c r="T207" s="1284"/>
      <c r="U207" s="1284"/>
      <c r="V207" s="1283"/>
      <c r="W207" s="1287"/>
      <c r="X207" s="1284"/>
      <c r="Y207" s="1287"/>
      <c r="Z207" s="1283"/>
      <c r="AA207" s="1278"/>
    </row>
    <row r="208" spans="1:27">
      <c r="A208" s="1282"/>
      <c r="B208" s="1283"/>
      <c r="C208" s="1283"/>
      <c r="D208" s="1283"/>
      <c r="E208" s="1284"/>
      <c r="F208" s="1284"/>
      <c r="G208" s="1284"/>
      <c r="H208" s="1284"/>
      <c r="I208" s="1283"/>
      <c r="J208" s="1283"/>
      <c r="K208" s="1283"/>
      <c r="L208" s="1288"/>
      <c r="M208" s="1283"/>
      <c r="N208" s="1283"/>
      <c r="O208" s="1283"/>
      <c r="P208" s="1283"/>
      <c r="Q208" s="1284"/>
      <c r="R208" s="1284"/>
      <c r="S208" s="1284"/>
      <c r="T208" s="1284"/>
      <c r="U208" s="1284"/>
      <c r="V208" s="1283"/>
      <c r="W208" s="1287"/>
      <c r="X208" s="1284"/>
      <c r="Y208" s="1287"/>
      <c r="Z208" s="1283"/>
      <c r="AA208" s="1278"/>
    </row>
    <row r="209" spans="1:27">
      <c r="A209" s="1282"/>
      <c r="B209" s="1283"/>
      <c r="C209" s="1283"/>
      <c r="D209" s="1283"/>
      <c r="E209" s="1284"/>
      <c r="F209" s="1284"/>
      <c r="G209" s="1284"/>
      <c r="H209" s="1284"/>
      <c r="I209" s="1283"/>
      <c r="J209" s="1283"/>
      <c r="K209" s="1283"/>
      <c r="L209" s="1288"/>
      <c r="M209" s="1283"/>
      <c r="N209" s="1283"/>
      <c r="O209" s="1283"/>
      <c r="P209" s="1283"/>
      <c r="Q209" s="1284"/>
      <c r="R209" s="1284"/>
      <c r="S209" s="1284"/>
      <c r="T209" s="1284"/>
      <c r="U209" s="1284"/>
      <c r="V209" s="1283"/>
      <c r="W209" s="1287"/>
      <c r="X209" s="1284"/>
      <c r="Y209" s="1287"/>
      <c r="Z209" s="1283"/>
      <c r="AA209" s="1278"/>
    </row>
    <row r="210" spans="1:27">
      <c r="A210" s="1282"/>
      <c r="B210" s="1283"/>
      <c r="C210" s="1283"/>
      <c r="D210" s="1283"/>
      <c r="E210" s="1284"/>
      <c r="F210" s="1284"/>
      <c r="G210" s="1284"/>
      <c r="H210" s="1284"/>
      <c r="I210" s="1283"/>
      <c r="J210" s="1283"/>
      <c r="K210" s="1283"/>
      <c r="L210" s="1288"/>
      <c r="M210" s="1283"/>
      <c r="N210" s="1283"/>
      <c r="O210" s="1283"/>
      <c r="P210" s="1283"/>
      <c r="Q210" s="1284"/>
      <c r="R210" s="1284"/>
      <c r="S210" s="1284"/>
      <c r="T210" s="1284"/>
      <c r="U210" s="1284"/>
      <c r="V210" s="1283"/>
      <c r="W210" s="1287"/>
      <c r="X210" s="1284"/>
      <c r="Y210" s="1287"/>
      <c r="Z210" s="1283"/>
      <c r="AA210" s="1278"/>
    </row>
    <row r="211" spans="1:27">
      <c r="A211" s="1282"/>
      <c r="B211" s="1283"/>
      <c r="C211" s="1283"/>
      <c r="D211" s="1283"/>
      <c r="E211" s="1284"/>
      <c r="F211" s="1284"/>
      <c r="G211" s="1284"/>
      <c r="H211" s="1284"/>
      <c r="I211" s="1283"/>
      <c r="J211" s="1283"/>
      <c r="K211" s="1283"/>
      <c r="L211" s="1288"/>
      <c r="M211" s="1283"/>
      <c r="N211" s="1283"/>
      <c r="O211" s="1283"/>
      <c r="P211" s="1283"/>
      <c r="Q211" s="1284"/>
      <c r="R211" s="1284"/>
      <c r="S211" s="1284"/>
      <c r="T211" s="1284"/>
      <c r="U211" s="1284"/>
      <c r="V211" s="1283"/>
      <c r="W211" s="1287"/>
      <c r="X211" s="1284"/>
      <c r="Y211" s="1287"/>
      <c r="Z211" s="1283"/>
      <c r="AA211" s="1278"/>
    </row>
    <row r="212" spans="1:27">
      <c r="A212" s="1282"/>
      <c r="B212" s="1283"/>
      <c r="C212" s="1283"/>
      <c r="D212" s="1283"/>
      <c r="E212" s="1284"/>
      <c r="F212" s="1284"/>
      <c r="G212" s="1284"/>
      <c r="H212" s="1284"/>
      <c r="I212" s="1283"/>
      <c r="J212" s="1283"/>
      <c r="K212" s="1283"/>
      <c r="L212" s="1288"/>
      <c r="M212" s="1283"/>
      <c r="N212" s="1283"/>
      <c r="O212" s="1283"/>
      <c r="P212" s="1283"/>
      <c r="Q212" s="1284"/>
      <c r="R212" s="1284"/>
      <c r="S212" s="1284"/>
      <c r="T212" s="1284"/>
      <c r="U212" s="1284"/>
      <c r="V212" s="1283"/>
      <c r="W212" s="1287"/>
      <c r="X212" s="1284"/>
      <c r="Y212" s="1287"/>
      <c r="Z212" s="1283"/>
      <c r="AA212" s="1278"/>
    </row>
    <row r="213" spans="1:27">
      <c r="A213" s="1282"/>
      <c r="B213" s="1283"/>
      <c r="C213" s="1283"/>
      <c r="D213" s="1283"/>
      <c r="E213" s="1284"/>
      <c r="F213" s="1284"/>
      <c r="G213" s="1284"/>
      <c r="H213" s="1284"/>
      <c r="I213" s="1283"/>
      <c r="J213" s="1283"/>
      <c r="K213" s="1283"/>
      <c r="L213" s="1288"/>
      <c r="M213" s="1283"/>
      <c r="N213" s="1283"/>
      <c r="O213" s="1283"/>
      <c r="P213" s="1283"/>
      <c r="Q213" s="1284"/>
      <c r="R213" s="1284"/>
      <c r="S213" s="1284"/>
      <c r="T213" s="1284"/>
      <c r="U213" s="1284"/>
      <c r="V213" s="1283"/>
      <c r="W213" s="1287"/>
      <c r="X213" s="1284"/>
      <c r="Y213" s="1287"/>
      <c r="Z213" s="1283"/>
      <c r="AA213" s="1278"/>
    </row>
    <row r="214" spans="1:27">
      <c r="A214" s="1282"/>
      <c r="B214" s="1283"/>
      <c r="C214" s="1283"/>
      <c r="D214" s="1283"/>
      <c r="E214" s="1284"/>
      <c r="F214" s="1284"/>
      <c r="G214" s="1284"/>
      <c r="H214" s="1284"/>
      <c r="I214" s="1283"/>
      <c r="J214" s="1283"/>
      <c r="K214" s="1283"/>
      <c r="L214" s="1288"/>
      <c r="M214" s="1283"/>
      <c r="N214" s="1283"/>
      <c r="O214" s="1283"/>
      <c r="P214" s="1283"/>
      <c r="Q214" s="1284"/>
      <c r="R214" s="1284"/>
      <c r="S214" s="1284"/>
      <c r="T214" s="1284"/>
      <c r="U214" s="1284"/>
      <c r="V214" s="1283"/>
      <c r="W214" s="1287"/>
      <c r="X214" s="1284"/>
      <c r="Y214" s="1287"/>
      <c r="Z214" s="1283"/>
      <c r="AA214" s="1278"/>
    </row>
    <row r="215" spans="1:27">
      <c r="A215" s="1282"/>
      <c r="B215" s="1283"/>
      <c r="C215" s="1283"/>
      <c r="D215" s="1283"/>
      <c r="E215" s="1284"/>
      <c r="F215" s="1284"/>
      <c r="G215" s="1284"/>
      <c r="H215" s="1284"/>
      <c r="I215" s="1283"/>
      <c r="J215" s="1283"/>
      <c r="K215" s="1283"/>
      <c r="L215" s="1288"/>
      <c r="M215" s="1283"/>
      <c r="N215" s="1283"/>
      <c r="O215" s="1283"/>
      <c r="P215" s="1283"/>
      <c r="Q215" s="1284"/>
      <c r="R215" s="1284"/>
      <c r="S215" s="1284"/>
      <c r="T215" s="1284"/>
      <c r="U215" s="1284"/>
      <c r="V215" s="1283"/>
      <c r="W215" s="1287"/>
      <c r="X215" s="1284"/>
      <c r="Y215" s="1287"/>
      <c r="Z215" s="1283"/>
      <c r="AA215" s="1278"/>
    </row>
    <row r="216" spans="1:27">
      <c r="A216" s="1282"/>
      <c r="B216" s="1283"/>
      <c r="C216" s="1283"/>
      <c r="D216" s="1283"/>
      <c r="E216" s="1284"/>
      <c r="F216" s="1284"/>
      <c r="G216" s="1284"/>
      <c r="H216" s="1284"/>
      <c r="I216" s="1283"/>
      <c r="J216" s="1283"/>
      <c r="K216" s="1283"/>
      <c r="L216" s="1288"/>
      <c r="M216" s="1283"/>
      <c r="N216" s="1283"/>
      <c r="O216" s="1283"/>
      <c r="P216" s="1283"/>
      <c r="Q216" s="1284"/>
      <c r="R216" s="1284"/>
      <c r="S216" s="1284"/>
      <c r="T216" s="1284"/>
      <c r="U216" s="1284"/>
      <c r="V216" s="1283"/>
      <c r="W216" s="1287"/>
      <c r="X216" s="1284"/>
      <c r="Y216" s="1287"/>
      <c r="Z216" s="1283"/>
      <c r="AA216" s="1278"/>
    </row>
    <row r="217" spans="1:27">
      <c r="A217" s="1282"/>
      <c r="B217" s="1283"/>
      <c r="C217" s="1283"/>
      <c r="D217" s="1283"/>
      <c r="E217" s="1284"/>
      <c r="F217" s="1284"/>
      <c r="G217" s="1284"/>
      <c r="H217" s="1284"/>
      <c r="I217" s="1283"/>
      <c r="J217" s="1283"/>
      <c r="K217" s="1283"/>
      <c r="L217" s="1288"/>
      <c r="M217" s="1283"/>
      <c r="N217" s="1283"/>
      <c r="O217" s="1283"/>
      <c r="P217" s="1283"/>
      <c r="Q217" s="1284"/>
      <c r="R217" s="1284"/>
      <c r="S217" s="1284"/>
      <c r="T217" s="1284"/>
      <c r="U217" s="1284"/>
      <c r="V217" s="1283"/>
      <c r="W217" s="1287"/>
      <c r="X217" s="1284"/>
      <c r="Y217" s="1287"/>
      <c r="Z217" s="1283"/>
      <c r="AA217" s="1278"/>
    </row>
    <row r="218" spans="1:27">
      <c r="A218" s="1282"/>
      <c r="B218" s="1283"/>
      <c r="C218" s="1283"/>
      <c r="D218" s="1283"/>
      <c r="E218" s="1284"/>
      <c r="F218" s="1284"/>
      <c r="G218" s="1284"/>
      <c r="H218" s="1284"/>
      <c r="I218" s="1283"/>
      <c r="J218" s="1283"/>
      <c r="K218" s="1283"/>
      <c r="L218" s="1288"/>
      <c r="M218" s="1283"/>
      <c r="N218" s="1283"/>
      <c r="O218" s="1283"/>
      <c r="P218" s="1283"/>
      <c r="Q218" s="1284"/>
      <c r="R218" s="1284"/>
      <c r="S218" s="1284"/>
      <c r="T218" s="1284"/>
      <c r="U218" s="1284"/>
      <c r="V218" s="1283"/>
      <c r="W218" s="1287"/>
      <c r="X218" s="1284"/>
      <c r="Y218" s="1287"/>
      <c r="Z218" s="1283"/>
      <c r="AA218" s="1278"/>
    </row>
    <row r="219" spans="1:27">
      <c r="A219" s="1282"/>
      <c r="B219" s="1283"/>
      <c r="C219" s="1283"/>
      <c r="D219" s="1283"/>
      <c r="E219" s="1284"/>
      <c r="F219" s="1284"/>
      <c r="G219" s="1284"/>
      <c r="H219" s="1284"/>
      <c r="I219" s="1283"/>
      <c r="J219" s="1283"/>
      <c r="K219" s="1283"/>
      <c r="L219" s="1288"/>
      <c r="M219" s="1283"/>
      <c r="N219" s="1283"/>
      <c r="O219" s="1283"/>
      <c r="P219" s="1283"/>
      <c r="Q219" s="1284"/>
      <c r="R219" s="1284"/>
      <c r="S219" s="1284"/>
      <c r="T219" s="1284"/>
      <c r="U219" s="1284"/>
      <c r="V219" s="1283"/>
      <c r="W219" s="1287"/>
      <c r="X219" s="1284"/>
      <c r="Y219" s="1287"/>
      <c r="Z219" s="1283"/>
      <c r="AA219" s="1278"/>
    </row>
    <row r="220" spans="1:27">
      <c r="A220" s="1282"/>
      <c r="B220" s="1283"/>
      <c r="C220" s="1283"/>
      <c r="D220" s="1283"/>
      <c r="E220" s="1284"/>
      <c r="F220" s="1284"/>
      <c r="G220" s="1284"/>
      <c r="H220" s="1284"/>
      <c r="I220" s="1283"/>
      <c r="J220" s="1283"/>
      <c r="K220" s="1283"/>
      <c r="L220" s="1288"/>
      <c r="M220" s="1283"/>
      <c r="N220" s="1283"/>
      <c r="O220" s="1283"/>
      <c r="P220" s="1283"/>
      <c r="Q220" s="1284"/>
      <c r="R220" s="1284"/>
      <c r="S220" s="1284"/>
      <c r="T220" s="1284"/>
      <c r="U220" s="1284"/>
      <c r="V220" s="1283"/>
      <c r="W220" s="1287"/>
      <c r="X220" s="1284"/>
      <c r="Y220" s="1287"/>
      <c r="Z220" s="1283"/>
      <c r="AA220" s="1278"/>
    </row>
    <row r="221" spans="1:27">
      <c r="A221" s="1282"/>
      <c r="B221" s="1283"/>
      <c r="C221" s="1283"/>
      <c r="D221" s="1283"/>
      <c r="E221" s="1284"/>
      <c r="F221" s="1284"/>
      <c r="G221" s="1284"/>
      <c r="H221" s="1284"/>
      <c r="I221" s="1283"/>
      <c r="J221" s="1283"/>
      <c r="K221" s="1283"/>
      <c r="L221" s="1288"/>
      <c r="M221" s="1283"/>
      <c r="N221" s="1283"/>
      <c r="O221" s="1283"/>
      <c r="P221" s="1283"/>
      <c r="Q221" s="1284"/>
      <c r="R221" s="1284"/>
      <c r="S221" s="1284"/>
      <c r="T221" s="1284"/>
      <c r="U221" s="1284"/>
      <c r="V221" s="1283"/>
      <c r="W221" s="1287"/>
      <c r="X221" s="1284"/>
      <c r="Y221" s="1287"/>
      <c r="Z221" s="1283"/>
      <c r="AA221" s="1278"/>
    </row>
    <row r="222" spans="1:27">
      <c r="A222" s="1282"/>
      <c r="B222" s="1283"/>
      <c r="C222" s="1283"/>
      <c r="D222" s="1283"/>
      <c r="E222" s="1284"/>
      <c r="F222" s="1284"/>
      <c r="G222" s="1284"/>
      <c r="H222" s="1284"/>
      <c r="I222" s="1283"/>
      <c r="J222" s="1283"/>
      <c r="K222" s="1283"/>
      <c r="L222" s="1288"/>
      <c r="M222" s="1283"/>
      <c r="N222" s="1283"/>
      <c r="O222" s="1283"/>
      <c r="P222" s="1283"/>
      <c r="Q222" s="1284"/>
      <c r="R222" s="1284"/>
      <c r="S222" s="1284"/>
      <c r="T222" s="1284"/>
      <c r="U222" s="1284"/>
      <c r="V222" s="1283"/>
      <c r="W222" s="1287"/>
      <c r="X222" s="1284"/>
      <c r="Y222" s="1287"/>
      <c r="Z222" s="1283"/>
      <c r="AA222" s="1278"/>
    </row>
    <row r="223" spans="1:27">
      <c r="A223" s="1282"/>
      <c r="B223" s="1283"/>
      <c r="C223" s="1283"/>
      <c r="D223" s="1283"/>
      <c r="E223" s="1284"/>
      <c r="F223" s="1284"/>
      <c r="G223" s="1284"/>
      <c r="H223" s="1284"/>
      <c r="I223" s="1283"/>
      <c r="J223" s="1283"/>
      <c r="K223" s="1283"/>
      <c r="L223" s="1288"/>
      <c r="M223" s="1283"/>
      <c r="N223" s="1283"/>
      <c r="O223" s="1283"/>
      <c r="P223" s="1283"/>
      <c r="Q223" s="1284"/>
      <c r="R223" s="1284"/>
      <c r="S223" s="1284"/>
      <c r="T223" s="1284"/>
      <c r="U223" s="1284"/>
      <c r="V223" s="1283"/>
      <c r="W223" s="1287"/>
      <c r="X223" s="1284"/>
      <c r="Y223" s="1287"/>
      <c r="Z223" s="1283"/>
      <c r="AA223" s="1278"/>
    </row>
    <row r="224" spans="1:27">
      <c r="A224" s="1282"/>
      <c r="B224" s="1283"/>
      <c r="C224" s="1283"/>
      <c r="D224" s="1283"/>
      <c r="E224" s="1284"/>
      <c r="F224" s="1284"/>
      <c r="G224" s="1284"/>
      <c r="H224" s="1284"/>
      <c r="I224" s="1283"/>
      <c r="J224" s="1283"/>
      <c r="K224" s="1283"/>
      <c r="L224" s="1288"/>
      <c r="M224" s="1283"/>
      <c r="N224" s="1283"/>
      <c r="O224" s="1283"/>
      <c r="P224" s="1283"/>
      <c r="Q224" s="1284"/>
      <c r="R224" s="1284"/>
      <c r="S224" s="1284"/>
      <c r="T224" s="1284"/>
      <c r="U224" s="1284"/>
      <c r="V224" s="1283"/>
      <c r="W224" s="1287"/>
      <c r="X224" s="1284"/>
      <c r="Y224" s="1287"/>
      <c r="Z224" s="1283"/>
      <c r="AA224" s="1278"/>
    </row>
    <row r="225" spans="1:27">
      <c r="A225" s="1282"/>
      <c r="B225" s="1283"/>
      <c r="C225" s="1283"/>
      <c r="D225" s="1283"/>
      <c r="E225" s="1284"/>
      <c r="F225" s="1284"/>
      <c r="G225" s="1284"/>
      <c r="H225" s="1284"/>
      <c r="I225" s="1283"/>
      <c r="J225" s="1283"/>
      <c r="K225" s="1283"/>
      <c r="L225" s="1288"/>
      <c r="M225" s="1283"/>
      <c r="N225" s="1283"/>
      <c r="O225" s="1283"/>
      <c r="P225" s="1283"/>
      <c r="Q225" s="1284"/>
      <c r="R225" s="1284"/>
      <c r="S225" s="1284"/>
      <c r="T225" s="1284"/>
      <c r="U225" s="1284"/>
      <c r="V225" s="1283"/>
      <c r="W225" s="1287"/>
      <c r="X225" s="1284"/>
      <c r="Y225" s="1287"/>
      <c r="Z225" s="1283"/>
      <c r="AA225" s="1278"/>
    </row>
    <row r="226" spans="1:27">
      <c r="A226" s="1282"/>
      <c r="B226" s="1283"/>
      <c r="C226" s="1283"/>
      <c r="D226" s="1283"/>
      <c r="E226" s="1284"/>
      <c r="F226" s="1284"/>
      <c r="G226" s="1284"/>
      <c r="H226" s="1284"/>
      <c r="I226" s="1283"/>
      <c r="J226" s="1283"/>
      <c r="K226" s="1283"/>
      <c r="L226" s="1288"/>
      <c r="M226" s="1283"/>
      <c r="N226" s="1283"/>
      <c r="O226" s="1283"/>
      <c r="P226" s="1283"/>
      <c r="Q226" s="1284"/>
      <c r="R226" s="1284"/>
      <c r="S226" s="1284"/>
      <c r="T226" s="1284"/>
      <c r="U226" s="1284"/>
      <c r="V226" s="1283"/>
      <c r="W226" s="1287"/>
      <c r="X226" s="1284"/>
      <c r="Y226" s="1287"/>
      <c r="Z226" s="1283"/>
      <c r="AA226" s="1278"/>
    </row>
    <row r="227" spans="1:27">
      <c r="A227" s="1282"/>
      <c r="B227" s="1283"/>
      <c r="C227" s="1283"/>
      <c r="D227" s="1283"/>
      <c r="E227" s="1284"/>
      <c r="F227" s="1284"/>
      <c r="G227" s="1284"/>
      <c r="H227" s="1284"/>
      <c r="I227" s="1283"/>
      <c r="J227" s="1283"/>
      <c r="K227" s="1283"/>
      <c r="L227" s="1288"/>
      <c r="M227" s="1283"/>
      <c r="N227" s="1283"/>
      <c r="O227" s="1283"/>
      <c r="P227" s="1283"/>
      <c r="Q227" s="1284"/>
      <c r="R227" s="1284"/>
      <c r="S227" s="1284"/>
      <c r="T227" s="1284"/>
      <c r="U227" s="1284"/>
      <c r="V227" s="1283"/>
      <c r="W227" s="1287"/>
      <c r="X227" s="1284"/>
      <c r="Y227" s="1287"/>
      <c r="Z227" s="1283"/>
      <c r="AA227" s="1278"/>
    </row>
    <row r="228" spans="1:27">
      <c r="A228" s="1282"/>
      <c r="B228" s="1283"/>
      <c r="C228" s="1283"/>
      <c r="D228" s="1283"/>
      <c r="E228" s="1284"/>
      <c r="F228" s="1284"/>
      <c r="G228" s="1284"/>
      <c r="H228" s="1284"/>
      <c r="I228" s="1283"/>
      <c r="J228" s="1283"/>
      <c r="K228" s="1283"/>
      <c r="L228" s="1288"/>
      <c r="M228" s="1283"/>
      <c r="N228" s="1283"/>
      <c r="O228" s="1283"/>
      <c r="P228" s="1283"/>
      <c r="Q228" s="1284"/>
      <c r="R228" s="1284"/>
      <c r="S228" s="1284"/>
      <c r="T228" s="1284"/>
      <c r="U228" s="1284"/>
      <c r="V228" s="1283"/>
      <c r="W228" s="1287"/>
      <c r="X228" s="1284"/>
      <c r="Y228" s="1287"/>
      <c r="Z228" s="1283"/>
      <c r="AA228" s="1278"/>
    </row>
    <row r="229" spans="1:27">
      <c r="A229" s="1282"/>
      <c r="B229" s="1283"/>
      <c r="C229" s="1283"/>
      <c r="D229" s="1283"/>
      <c r="E229" s="1284"/>
      <c r="F229" s="1284"/>
      <c r="G229" s="1284"/>
      <c r="H229" s="1284"/>
      <c r="I229" s="1283"/>
      <c r="J229" s="1283"/>
      <c r="K229" s="1283"/>
      <c r="L229" s="1288"/>
      <c r="M229" s="1283"/>
      <c r="N229" s="1283"/>
      <c r="O229" s="1283"/>
      <c r="P229" s="1283"/>
      <c r="Q229" s="1284"/>
      <c r="R229" s="1284"/>
      <c r="S229" s="1284"/>
      <c r="T229" s="1284"/>
      <c r="U229" s="1284"/>
      <c r="V229" s="1283"/>
      <c r="W229" s="1287"/>
      <c r="X229" s="1284"/>
      <c r="Y229" s="1287"/>
      <c r="Z229" s="1283"/>
      <c r="AA229" s="1278"/>
    </row>
    <row r="230" spans="1:27">
      <c r="A230" s="1282"/>
      <c r="B230" s="1283"/>
      <c r="C230" s="1283"/>
      <c r="D230" s="1283"/>
      <c r="E230" s="1284"/>
      <c r="F230" s="1284"/>
      <c r="G230" s="1284"/>
      <c r="H230" s="1284"/>
      <c r="I230" s="1283"/>
      <c r="J230" s="1283"/>
      <c r="K230" s="1283"/>
      <c r="L230" s="1288"/>
      <c r="M230" s="1283"/>
      <c r="N230" s="1283"/>
      <c r="O230" s="1283"/>
      <c r="P230" s="1283"/>
      <c r="Q230" s="1284"/>
      <c r="R230" s="1284"/>
      <c r="S230" s="1284"/>
      <c r="T230" s="1284"/>
      <c r="U230" s="1284"/>
      <c r="V230" s="1283"/>
      <c r="W230" s="1287"/>
      <c r="X230" s="1284"/>
      <c r="Y230" s="1287"/>
      <c r="Z230" s="1283"/>
      <c r="AA230" s="1278"/>
    </row>
    <row r="231" spans="1:27">
      <c r="A231" s="1282"/>
      <c r="B231" s="1283"/>
      <c r="C231" s="1283"/>
      <c r="D231" s="1283"/>
      <c r="E231" s="1284"/>
      <c r="F231" s="1284"/>
      <c r="G231" s="1284"/>
      <c r="H231" s="1284"/>
      <c r="I231" s="1283"/>
      <c r="J231" s="1283"/>
      <c r="K231" s="1283"/>
      <c r="L231" s="1288"/>
      <c r="M231" s="1283"/>
      <c r="N231" s="1283"/>
      <c r="O231" s="1283"/>
      <c r="P231" s="1283"/>
      <c r="Q231" s="1284"/>
      <c r="R231" s="1284"/>
      <c r="S231" s="1284"/>
      <c r="T231" s="1284"/>
      <c r="U231" s="1284"/>
      <c r="V231" s="1283"/>
      <c r="W231" s="1287"/>
      <c r="X231" s="1284"/>
      <c r="Y231" s="1287"/>
      <c r="Z231" s="1283"/>
      <c r="AA231" s="1278"/>
    </row>
    <row r="232" spans="1:27">
      <c r="A232" s="1282"/>
      <c r="B232" s="1283"/>
      <c r="C232" s="1283"/>
      <c r="D232" s="1283"/>
      <c r="E232" s="1284"/>
      <c r="F232" s="1284"/>
      <c r="G232" s="1284"/>
      <c r="H232" s="1284"/>
      <c r="I232" s="1283"/>
      <c r="J232" s="1283"/>
      <c r="K232" s="1283"/>
      <c r="L232" s="1288"/>
      <c r="M232" s="1283"/>
      <c r="N232" s="1283"/>
      <c r="O232" s="1283"/>
      <c r="P232" s="1283"/>
      <c r="Q232" s="1284"/>
      <c r="R232" s="1284"/>
      <c r="S232" s="1284"/>
      <c r="T232" s="1284"/>
      <c r="U232" s="1284"/>
      <c r="V232" s="1283"/>
      <c r="W232" s="1287"/>
      <c r="X232" s="1284"/>
      <c r="Y232" s="1287"/>
      <c r="Z232" s="1283"/>
      <c r="AA232" s="1278"/>
    </row>
    <row r="233" spans="1:27">
      <c r="A233" s="1282"/>
      <c r="B233" s="1283"/>
      <c r="C233" s="1283"/>
      <c r="D233" s="1283"/>
      <c r="E233" s="1284"/>
      <c r="F233" s="1284"/>
      <c r="G233" s="1284"/>
      <c r="H233" s="1284"/>
      <c r="I233" s="1283"/>
      <c r="J233" s="1283"/>
      <c r="K233" s="1283"/>
      <c r="L233" s="1288"/>
      <c r="M233" s="1283"/>
      <c r="N233" s="1283"/>
      <c r="O233" s="1283"/>
      <c r="P233" s="1283"/>
      <c r="Q233" s="1284"/>
      <c r="R233" s="1284"/>
      <c r="S233" s="1284"/>
      <c r="T233" s="1284"/>
      <c r="U233" s="1284"/>
      <c r="V233" s="1283"/>
      <c r="W233" s="1287"/>
      <c r="X233" s="1284"/>
      <c r="Y233" s="1287"/>
      <c r="Z233" s="1283"/>
      <c r="AA233" s="1278"/>
    </row>
    <row r="234" spans="1:27">
      <c r="A234" s="1282"/>
      <c r="B234" s="1283"/>
      <c r="C234" s="1283"/>
      <c r="D234" s="1283"/>
      <c r="E234" s="1284"/>
      <c r="F234" s="1284"/>
      <c r="G234" s="1284"/>
      <c r="H234" s="1284"/>
      <c r="I234" s="1283"/>
      <c r="J234" s="1283"/>
      <c r="K234" s="1283"/>
      <c r="L234" s="1288"/>
      <c r="M234" s="1283"/>
      <c r="N234" s="1283"/>
      <c r="O234" s="1283"/>
      <c r="P234" s="1283"/>
      <c r="Q234" s="1284"/>
      <c r="R234" s="1284"/>
      <c r="S234" s="1284"/>
      <c r="T234" s="1284"/>
      <c r="U234" s="1284"/>
      <c r="V234" s="1283"/>
      <c r="W234" s="1287"/>
      <c r="X234" s="1284"/>
      <c r="Y234" s="1287"/>
      <c r="Z234" s="1283"/>
      <c r="AA234" s="1278"/>
    </row>
    <row r="235" spans="1:27">
      <c r="A235" s="1282"/>
      <c r="B235" s="1283"/>
      <c r="C235" s="1283"/>
      <c r="D235" s="1283"/>
      <c r="E235" s="1284"/>
      <c r="F235" s="1284"/>
      <c r="G235" s="1284"/>
      <c r="H235" s="1284"/>
      <c r="I235" s="1283"/>
      <c r="J235" s="1283"/>
      <c r="K235" s="1283"/>
      <c r="L235" s="1288"/>
      <c r="M235" s="1283"/>
      <c r="N235" s="1283"/>
      <c r="O235" s="1283"/>
      <c r="P235" s="1283"/>
      <c r="Q235" s="1284"/>
      <c r="R235" s="1284"/>
      <c r="S235" s="1284"/>
      <c r="T235" s="1284"/>
      <c r="U235" s="1284"/>
      <c r="V235" s="1283"/>
      <c r="W235" s="1287"/>
      <c r="X235" s="1284"/>
      <c r="Y235" s="1287"/>
      <c r="Z235" s="1283"/>
      <c r="AA235" s="1278"/>
    </row>
    <row r="236" spans="1:27">
      <c r="A236" s="1282"/>
      <c r="B236" s="1283"/>
      <c r="C236" s="1283"/>
      <c r="D236" s="1283"/>
      <c r="E236" s="1284"/>
      <c r="F236" s="1284"/>
      <c r="G236" s="1284"/>
      <c r="H236" s="1284"/>
      <c r="I236" s="1283"/>
      <c r="J236" s="1283"/>
      <c r="K236" s="1283"/>
      <c r="L236" s="1288"/>
      <c r="M236" s="1283"/>
      <c r="N236" s="1283"/>
      <c r="O236" s="1283"/>
      <c r="P236" s="1283"/>
      <c r="Q236" s="1284"/>
      <c r="R236" s="1284"/>
      <c r="S236" s="1284"/>
      <c r="T236" s="1284"/>
      <c r="U236" s="1284"/>
      <c r="V236" s="1283"/>
      <c r="W236" s="1287"/>
      <c r="X236" s="1284"/>
      <c r="Y236" s="1287"/>
      <c r="Z236" s="1283"/>
      <c r="AA236" s="1278"/>
    </row>
    <row r="237" spans="1:27">
      <c r="A237" s="1282"/>
      <c r="B237" s="1283"/>
      <c r="C237" s="1283"/>
      <c r="D237" s="1283"/>
      <c r="E237" s="1284"/>
      <c r="F237" s="1284"/>
      <c r="G237" s="1284"/>
      <c r="H237" s="1284"/>
      <c r="I237" s="1283"/>
      <c r="J237" s="1283"/>
      <c r="K237" s="1283"/>
      <c r="L237" s="1288"/>
      <c r="M237" s="1283"/>
      <c r="N237" s="1283"/>
      <c r="O237" s="1283"/>
      <c r="P237" s="1283"/>
      <c r="Q237" s="1284"/>
      <c r="R237" s="1284"/>
      <c r="S237" s="1284"/>
      <c r="T237" s="1284"/>
      <c r="U237" s="1284"/>
      <c r="V237" s="1283"/>
      <c r="W237" s="1287"/>
      <c r="X237" s="1284"/>
      <c r="Y237" s="1287"/>
      <c r="Z237" s="1283"/>
      <c r="AA237" s="1278"/>
    </row>
    <row r="238" spans="1:27">
      <c r="A238" s="1282"/>
      <c r="B238" s="1283"/>
      <c r="C238" s="1283"/>
      <c r="D238" s="1283"/>
      <c r="E238" s="1284"/>
      <c r="F238" s="1284"/>
      <c r="G238" s="1284"/>
      <c r="H238" s="1284"/>
      <c r="I238" s="1283"/>
      <c r="J238" s="1283"/>
      <c r="K238" s="1283"/>
      <c r="L238" s="1288"/>
      <c r="M238" s="1283"/>
      <c r="N238" s="1283"/>
      <c r="O238" s="1283"/>
      <c r="P238" s="1283"/>
      <c r="Q238" s="1284"/>
      <c r="R238" s="1284"/>
      <c r="S238" s="1284"/>
      <c r="T238" s="1284"/>
      <c r="U238" s="1284"/>
      <c r="V238" s="1283"/>
      <c r="W238" s="1287"/>
      <c r="X238" s="1284"/>
      <c r="Y238" s="1287"/>
      <c r="Z238" s="1283"/>
      <c r="AA238" s="1278"/>
    </row>
    <row r="239" spans="1:27">
      <c r="A239" s="1282"/>
      <c r="B239" s="1283"/>
      <c r="C239" s="1283"/>
      <c r="D239" s="1283"/>
      <c r="E239" s="1284"/>
      <c r="F239" s="1284"/>
      <c r="G239" s="1284"/>
      <c r="H239" s="1284"/>
      <c r="I239" s="1283"/>
      <c r="J239" s="1283"/>
      <c r="K239" s="1283"/>
      <c r="L239" s="1288"/>
      <c r="M239" s="1283"/>
      <c r="N239" s="1283"/>
      <c r="O239" s="1283"/>
      <c r="P239" s="1283"/>
      <c r="Q239" s="1284"/>
      <c r="R239" s="1284"/>
      <c r="S239" s="1284"/>
      <c r="T239" s="1284"/>
      <c r="U239" s="1284"/>
      <c r="V239" s="1283"/>
      <c r="W239" s="1287"/>
      <c r="X239" s="1284"/>
      <c r="Y239" s="1287"/>
      <c r="Z239" s="1283"/>
      <c r="AA239" s="1278"/>
    </row>
    <row r="240" spans="1:27">
      <c r="A240" s="1282"/>
      <c r="B240" s="1283"/>
      <c r="C240" s="1283"/>
      <c r="D240" s="1283"/>
      <c r="E240" s="1284"/>
      <c r="F240" s="1284"/>
      <c r="G240" s="1284"/>
      <c r="H240" s="1284"/>
      <c r="I240" s="1283"/>
      <c r="J240" s="1283"/>
      <c r="K240" s="1283"/>
      <c r="L240" s="1288"/>
      <c r="M240" s="1283"/>
      <c r="N240" s="1283"/>
      <c r="O240" s="1283"/>
      <c r="P240" s="1283"/>
      <c r="Q240" s="1284"/>
      <c r="R240" s="1284"/>
      <c r="S240" s="1284"/>
      <c r="T240" s="1284"/>
      <c r="U240" s="1284"/>
      <c r="V240" s="1283"/>
      <c r="W240" s="1287"/>
      <c r="X240" s="1284"/>
      <c r="Y240" s="1287"/>
      <c r="Z240" s="1283"/>
      <c r="AA240" s="1278"/>
    </row>
    <row r="241" spans="1:27">
      <c r="A241" s="1282"/>
      <c r="B241" s="1283"/>
      <c r="C241" s="1283"/>
      <c r="D241" s="1283"/>
      <c r="E241" s="1284"/>
      <c r="F241" s="1284"/>
      <c r="G241" s="1284"/>
      <c r="H241" s="1284"/>
      <c r="I241" s="1283"/>
      <c r="J241" s="1283"/>
      <c r="K241" s="1283"/>
      <c r="L241" s="1288"/>
      <c r="M241" s="1283"/>
      <c r="N241" s="1283"/>
      <c r="O241" s="1283"/>
      <c r="P241" s="1283"/>
      <c r="Q241" s="1284"/>
      <c r="R241" s="1284"/>
      <c r="S241" s="1284"/>
      <c r="T241" s="1284"/>
      <c r="U241" s="1284"/>
      <c r="V241" s="1283"/>
      <c r="W241" s="1287"/>
      <c r="X241" s="1284"/>
      <c r="Y241" s="1287"/>
      <c r="Z241" s="1283"/>
      <c r="AA241" s="1278"/>
    </row>
    <row r="242" spans="1:27">
      <c r="A242" s="1282"/>
      <c r="B242" s="1283"/>
      <c r="C242" s="1283"/>
      <c r="D242" s="1283"/>
      <c r="E242" s="1284"/>
      <c r="F242" s="1284"/>
      <c r="G242" s="1284"/>
      <c r="H242" s="1284"/>
      <c r="I242" s="1283"/>
      <c r="J242" s="1283"/>
      <c r="K242" s="1283"/>
      <c r="L242" s="1288"/>
      <c r="M242" s="1283"/>
      <c r="N242" s="1283"/>
      <c r="O242" s="1283"/>
      <c r="P242" s="1283"/>
      <c r="Q242" s="1284"/>
      <c r="R242" s="1284"/>
      <c r="S242" s="1284"/>
      <c r="T242" s="1284"/>
      <c r="U242" s="1284"/>
      <c r="V242" s="1283"/>
      <c r="W242" s="1287"/>
      <c r="X242" s="1284"/>
      <c r="Y242" s="1287"/>
      <c r="Z242" s="1283"/>
      <c r="AA242" s="1278"/>
    </row>
    <row r="243" spans="1:27">
      <c r="A243" s="1282"/>
      <c r="B243" s="1283"/>
      <c r="C243" s="1283"/>
      <c r="D243" s="1283"/>
      <c r="E243" s="1284"/>
      <c r="F243" s="1284"/>
      <c r="G243" s="1284"/>
      <c r="H243" s="1284"/>
      <c r="I243" s="1283"/>
      <c r="J243" s="1283"/>
      <c r="K243" s="1283"/>
      <c r="L243" s="1288"/>
      <c r="M243" s="1283"/>
      <c r="N243" s="1283"/>
      <c r="O243" s="1283"/>
      <c r="P243" s="1283"/>
      <c r="Q243" s="1284"/>
      <c r="R243" s="1284"/>
      <c r="S243" s="1284"/>
      <c r="T243" s="1284"/>
      <c r="U243" s="1284"/>
      <c r="V243" s="1283"/>
      <c r="W243" s="1287"/>
      <c r="X243" s="1284"/>
      <c r="Y243" s="1287"/>
      <c r="Z243" s="1283"/>
      <c r="AA243" s="1278"/>
    </row>
    <row r="244" spans="1:27">
      <c r="A244" s="1282"/>
      <c r="B244" s="1283"/>
      <c r="C244" s="1283"/>
      <c r="D244" s="1283"/>
      <c r="E244" s="1284"/>
      <c r="F244" s="1284"/>
      <c r="G244" s="1284"/>
      <c r="H244" s="1284"/>
      <c r="I244" s="1283"/>
      <c r="J244" s="1283"/>
      <c r="K244" s="1283"/>
      <c r="L244" s="1288"/>
      <c r="M244" s="1283"/>
      <c r="N244" s="1283"/>
      <c r="O244" s="1283"/>
      <c r="P244" s="1283"/>
      <c r="Q244" s="1284"/>
      <c r="R244" s="1284"/>
      <c r="S244" s="1284"/>
      <c r="T244" s="1284"/>
      <c r="U244" s="1284"/>
      <c r="V244" s="1283"/>
      <c r="W244" s="1287"/>
      <c r="X244" s="1284"/>
      <c r="Y244" s="1287"/>
      <c r="Z244" s="1283"/>
      <c r="AA244" s="1278"/>
    </row>
    <row r="245" spans="1:27">
      <c r="A245" s="1282"/>
      <c r="B245" s="1283"/>
      <c r="C245" s="1283"/>
      <c r="D245" s="1283"/>
      <c r="E245" s="1284"/>
      <c r="F245" s="1284"/>
      <c r="G245" s="1284"/>
      <c r="H245" s="1284"/>
      <c r="I245" s="1283"/>
      <c r="J245" s="1283"/>
      <c r="K245" s="1283"/>
      <c r="L245" s="1288"/>
      <c r="M245" s="1283"/>
      <c r="N245" s="1283"/>
      <c r="O245" s="1283"/>
      <c r="P245" s="1283"/>
      <c r="Q245" s="1284"/>
      <c r="R245" s="1284"/>
      <c r="S245" s="1284"/>
      <c r="T245" s="1284"/>
      <c r="U245" s="1284"/>
      <c r="V245" s="1283"/>
      <c r="W245" s="1287"/>
      <c r="X245" s="1284"/>
      <c r="Y245" s="1287"/>
      <c r="Z245" s="1283"/>
      <c r="AA245" s="1278"/>
    </row>
    <row r="246" spans="1:27">
      <c r="A246" s="1282"/>
      <c r="B246" s="1283"/>
      <c r="C246" s="1283"/>
      <c r="D246" s="1283"/>
      <c r="E246" s="1284"/>
      <c r="F246" s="1284"/>
      <c r="G246" s="1284"/>
      <c r="H246" s="1284"/>
      <c r="I246" s="1283"/>
      <c r="J246" s="1283"/>
      <c r="K246" s="1283"/>
      <c r="L246" s="1288"/>
      <c r="M246" s="1283"/>
      <c r="N246" s="1283"/>
      <c r="O246" s="1283"/>
      <c r="P246" s="1283"/>
      <c r="Q246" s="1284"/>
      <c r="R246" s="1284"/>
      <c r="S246" s="1284"/>
      <c r="T246" s="1284"/>
      <c r="U246" s="1284"/>
      <c r="V246" s="1283"/>
      <c r="W246" s="1287"/>
      <c r="X246" s="1284"/>
      <c r="Y246" s="1287"/>
      <c r="Z246" s="1283"/>
      <c r="AA246" s="1278"/>
    </row>
    <row r="247" spans="1:27">
      <c r="A247" s="1282"/>
      <c r="B247" s="1283"/>
      <c r="C247" s="1283"/>
      <c r="D247" s="1283"/>
      <c r="E247" s="1284"/>
      <c r="F247" s="1284"/>
      <c r="G247" s="1284"/>
      <c r="H247" s="1284"/>
      <c r="I247" s="1283"/>
      <c r="J247" s="1283"/>
      <c r="K247" s="1283"/>
      <c r="L247" s="1288"/>
      <c r="M247" s="1283"/>
      <c r="N247" s="1283"/>
      <c r="O247" s="1283"/>
      <c r="P247" s="1283"/>
      <c r="Q247" s="1284"/>
      <c r="R247" s="1284"/>
      <c r="S247" s="1284"/>
      <c r="T247" s="1284"/>
      <c r="U247" s="1284"/>
      <c r="V247" s="1283"/>
      <c r="W247" s="1287"/>
      <c r="X247" s="1284"/>
      <c r="Y247" s="1287"/>
      <c r="Z247" s="1283"/>
      <c r="AA247" s="1278"/>
    </row>
    <row r="248" spans="1:27">
      <c r="A248" s="1282"/>
      <c r="B248" s="1283"/>
      <c r="C248" s="1283"/>
      <c r="D248" s="1283"/>
      <c r="E248" s="1284"/>
      <c r="F248" s="1284"/>
      <c r="G248" s="1284"/>
      <c r="H248" s="1284"/>
      <c r="I248" s="1283"/>
      <c r="J248" s="1283"/>
      <c r="K248" s="1283"/>
      <c r="L248" s="1288"/>
      <c r="M248" s="1283"/>
      <c r="N248" s="1283"/>
      <c r="O248" s="1283"/>
      <c r="P248" s="1283"/>
      <c r="Q248" s="1284"/>
      <c r="R248" s="1284"/>
      <c r="S248" s="1284"/>
      <c r="T248" s="1284"/>
      <c r="U248" s="1284"/>
      <c r="V248" s="1283"/>
      <c r="W248" s="1287"/>
      <c r="X248" s="1284"/>
      <c r="Y248" s="1287"/>
      <c r="Z248" s="1283"/>
      <c r="AA248" s="1278"/>
    </row>
    <row r="249" spans="1:27">
      <c r="A249" s="1282"/>
      <c r="B249" s="1283"/>
      <c r="C249" s="1283"/>
      <c r="D249" s="1283"/>
      <c r="E249" s="1284"/>
      <c r="F249" s="1284"/>
      <c r="G249" s="1284"/>
      <c r="H249" s="1284"/>
      <c r="I249" s="1283"/>
      <c r="J249" s="1283"/>
      <c r="K249" s="1283"/>
      <c r="L249" s="1288"/>
      <c r="M249" s="1283"/>
      <c r="N249" s="1283"/>
      <c r="O249" s="1283"/>
      <c r="P249" s="1283"/>
      <c r="Q249" s="1284"/>
      <c r="R249" s="1284"/>
      <c r="S249" s="1284"/>
      <c r="T249" s="1284"/>
      <c r="U249" s="1284"/>
      <c r="V249" s="1283"/>
      <c r="W249" s="1287"/>
      <c r="X249" s="1284"/>
      <c r="Y249" s="1287"/>
      <c r="Z249" s="1283"/>
      <c r="AA249" s="1278"/>
    </row>
    <row r="250" spans="1:27">
      <c r="A250" s="1289"/>
      <c r="B250" s="1290"/>
      <c r="C250" s="1290"/>
      <c r="D250" s="1290"/>
      <c r="E250" s="1291"/>
      <c r="F250" s="1291"/>
      <c r="G250" s="1291"/>
      <c r="H250" s="1291"/>
      <c r="I250" s="1290"/>
      <c r="J250" s="1290"/>
      <c r="K250" s="1290"/>
      <c r="L250" s="1292"/>
      <c r="M250" s="1290"/>
      <c r="N250" s="1290"/>
      <c r="O250" s="1290"/>
      <c r="P250" s="1290"/>
      <c r="Q250" s="1291"/>
      <c r="R250" s="1291"/>
      <c r="S250" s="1291"/>
      <c r="T250" s="1291"/>
      <c r="U250" s="1291"/>
      <c r="V250" s="1290"/>
      <c r="W250" s="1293"/>
      <c r="X250" s="1291"/>
      <c r="Y250" s="1293"/>
      <c r="Z250" s="1290"/>
      <c r="AA250" s="1294"/>
    </row>
  </sheetData>
  <mergeCells count="2">
    <mergeCell ref="A1:H1"/>
    <mergeCell ref="A2:H2"/>
  </mergeCells>
  <conditionalFormatting sqref="T5:T11">
    <cfRule type="cellIs" dxfId="95" priority="1" operator="equal">
      <formula>"Critical"</formula>
    </cfRule>
    <cfRule type="cellIs" dxfId="94" priority="2" operator="equal">
      <formula>"High"</formula>
    </cfRule>
    <cfRule type="cellIs" dxfId="93" priority="3" operator="equal">
      <formula>"Normal"</formula>
    </cfRule>
  </conditionalFormatting>
  <conditionalFormatting sqref="T12:T250">
    <cfRule type="cellIs" dxfId="92" priority="4" operator="equal">
      <formula>"High"</formula>
    </cfRule>
    <cfRule type="cellIs" dxfId="91" priority="5" operator="equal">
      <formula>"Medium"</formula>
    </cfRule>
    <cfRule type="cellIs" dxfId="90" priority="6" operator="equal">
      <formula>"Low"</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228E-BB8C-44CB-9DB2-BA0C06DDE375}">
  <dimension ref="A1:X41"/>
  <sheetViews>
    <sheetView zoomScale="70" zoomScaleNormal="70" workbookViewId="0">
      <pane xSplit="4" ySplit="1" topLeftCell="E17" activePane="bottomRight" state="frozen"/>
      <selection pane="topRight" activeCell="E1" sqref="E1"/>
      <selection pane="bottomLeft" activeCell="A2" sqref="A2"/>
      <selection pane="bottomRight" activeCell="J37" sqref="J37"/>
    </sheetView>
  </sheetViews>
  <sheetFormatPr defaultRowHeight="15"/>
  <cols>
    <col min="1" max="1" width="8.28515625" customWidth="1"/>
    <col min="2" max="2" width="15.5703125" customWidth="1"/>
    <col min="3" max="3" width="23.85546875" customWidth="1"/>
    <col min="4" max="4" width="45.42578125" customWidth="1"/>
    <col min="5" max="5" width="32.5703125" customWidth="1"/>
    <col min="6" max="6" width="28.42578125" customWidth="1"/>
    <col min="7" max="7" width="24.42578125" customWidth="1"/>
    <col min="8" max="10" width="18.140625" customWidth="1"/>
    <col min="11" max="13" width="28.42578125" customWidth="1"/>
    <col min="14" max="14" width="36.42578125" customWidth="1"/>
    <col min="15" max="24" width="28.42578125" customWidth="1"/>
  </cols>
  <sheetData>
    <row r="1" spans="1:24" s="45" customFormat="1" ht="42">
      <c r="A1" s="997" t="s">
        <v>642</v>
      </c>
      <c r="B1" s="997" t="s">
        <v>40</v>
      </c>
      <c r="C1" s="1003" t="s">
        <v>643</v>
      </c>
      <c r="D1" s="997" t="s">
        <v>644</v>
      </c>
      <c r="E1" s="997" t="s">
        <v>1018</v>
      </c>
      <c r="F1" s="997" t="s">
        <v>1017</v>
      </c>
      <c r="G1" s="1002" t="s">
        <v>645</v>
      </c>
      <c r="H1" s="1002" t="s">
        <v>233</v>
      </c>
      <c r="I1" s="1001" t="s">
        <v>646</v>
      </c>
      <c r="J1" s="1001" t="s">
        <v>647</v>
      </c>
      <c r="K1" s="1000" t="s">
        <v>648</v>
      </c>
      <c r="L1" s="1000" t="s">
        <v>649</v>
      </c>
      <c r="M1" s="998" t="s">
        <v>650</v>
      </c>
      <c r="N1" s="998" t="s">
        <v>651</v>
      </c>
      <c r="O1" s="998" t="s">
        <v>1016</v>
      </c>
      <c r="P1" s="998" t="s">
        <v>652</v>
      </c>
      <c r="Q1" s="1000" t="s">
        <v>653</v>
      </c>
      <c r="R1" s="1000" t="s">
        <v>654</v>
      </c>
      <c r="S1" s="1000" t="s">
        <v>655</v>
      </c>
      <c r="T1" s="999" t="s">
        <v>656</v>
      </c>
      <c r="U1" s="998" t="s">
        <v>657</v>
      </c>
      <c r="V1" s="998" t="s">
        <v>1015</v>
      </c>
      <c r="W1" s="998" t="s">
        <v>1014</v>
      </c>
      <c r="X1" s="997" t="s">
        <v>614</v>
      </c>
    </row>
    <row r="2" spans="1:24" s="579" customFormat="1" ht="24.95" customHeight="1">
      <c r="A2" s="991">
        <v>1</v>
      </c>
      <c r="B2" s="996" t="s">
        <v>821</v>
      </c>
      <c r="C2" s="996" t="s">
        <v>855</v>
      </c>
      <c r="D2" s="991" t="s">
        <v>854</v>
      </c>
      <c r="E2" s="991" t="s">
        <v>1013</v>
      </c>
      <c r="F2" s="991" t="s">
        <v>1011</v>
      </c>
      <c r="G2" s="1068" t="s">
        <v>919</v>
      </c>
      <c r="H2" s="991" t="s">
        <v>240</v>
      </c>
      <c r="I2" s="991">
        <v>32</v>
      </c>
      <c r="J2" s="991">
        <v>32</v>
      </c>
      <c r="K2" s="993">
        <v>46021</v>
      </c>
      <c r="L2" s="993">
        <v>46043</v>
      </c>
      <c r="M2" s="991" t="s">
        <v>1148</v>
      </c>
      <c r="N2" s="991" t="s">
        <v>1110</v>
      </c>
      <c r="O2" s="994" t="s">
        <v>1111</v>
      </c>
      <c r="P2" s="993" t="s">
        <v>658</v>
      </c>
      <c r="Q2" s="993">
        <v>46103</v>
      </c>
      <c r="R2" s="993">
        <v>46103</v>
      </c>
      <c r="S2" s="993">
        <v>46047</v>
      </c>
      <c r="T2" s="992">
        <f t="shared" ref="T2:T34" si="0">+IF(ISBLANK(S2),"",(S2-L2))</f>
        <v>4</v>
      </c>
      <c r="U2" s="991" t="s">
        <v>659</v>
      </c>
      <c r="V2" s="991">
        <v>367153.80254429794</v>
      </c>
      <c r="W2" s="1086">
        <f t="shared" ref="W2:W37" si="1">+J2/I2</f>
        <v>1</v>
      </c>
      <c r="X2" s="991" t="s">
        <v>751</v>
      </c>
    </row>
    <row r="3" spans="1:24" s="579" customFormat="1" ht="24.95" customHeight="1">
      <c r="A3" s="991">
        <v>2</v>
      </c>
      <c r="B3" s="996" t="s">
        <v>821</v>
      </c>
      <c r="C3" s="996" t="s">
        <v>857</v>
      </c>
      <c r="D3" s="991" t="s">
        <v>856</v>
      </c>
      <c r="E3" s="991" t="s">
        <v>1013</v>
      </c>
      <c r="F3" s="991" t="s">
        <v>1011</v>
      </c>
      <c r="G3" s="1068" t="s">
        <v>1090</v>
      </c>
      <c r="H3" s="991" t="s">
        <v>239</v>
      </c>
      <c r="I3" s="991">
        <v>5420</v>
      </c>
      <c r="J3" s="991">
        <v>5420</v>
      </c>
      <c r="K3" s="993">
        <v>46020</v>
      </c>
      <c r="L3" s="993">
        <v>46019</v>
      </c>
      <c r="M3" s="991" t="s">
        <v>1123</v>
      </c>
      <c r="N3" s="991" t="s">
        <v>1110</v>
      </c>
      <c r="O3" s="994" t="s">
        <v>1111</v>
      </c>
      <c r="P3" s="993" t="s">
        <v>658</v>
      </c>
      <c r="Q3" s="993">
        <v>46060</v>
      </c>
      <c r="R3" s="993">
        <v>46060</v>
      </c>
      <c r="S3" s="993">
        <v>46019</v>
      </c>
      <c r="T3" s="992">
        <f>+IF(ISBLANK(S3),"",(S3-L3))</f>
        <v>0</v>
      </c>
      <c r="U3" s="991" t="s">
        <v>659</v>
      </c>
      <c r="V3" s="991">
        <v>5596610.1399833197</v>
      </c>
      <c r="W3" s="1086">
        <f t="shared" si="1"/>
        <v>1</v>
      </c>
      <c r="X3" s="991" t="s">
        <v>751</v>
      </c>
    </row>
    <row r="4" spans="1:24" s="579" customFormat="1" ht="24.95" customHeight="1">
      <c r="A4" s="991">
        <v>3</v>
      </c>
      <c r="B4" s="996" t="s">
        <v>821</v>
      </c>
      <c r="C4" s="996" t="s">
        <v>859</v>
      </c>
      <c r="D4" s="991" t="s">
        <v>858</v>
      </c>
      <c r="E4" s="991" t="s">
        <v>1013</v>
      </c>
      <c r="F4" s="991" t="s">
        <v>1011</v>
      </c>
      <c r="G4" s="991" t="s">
        <v>1091</v>
      </c>
      <c r="H4" s="991" t="s">
        <v>240</v>
      </c>
      <c r="I4" s="991">
        <v>87</v>
      </c>
      <c r="J4" s="991">
        <v>87</v>
      </c>
      <c r="K4" s="993">
        <v>343</v>
      </c>
      <c r="L4" s="993">
        <v>46023</v>
      </c>
      <c r="M4" s="991" t="s">
        <v>1125</v>
      </c>
      <c r="N4" s="991" t="s">
        <v>1110</v>
      </c>
      <c r="O4" s="994" t="s">
        <v>1111</v>
      </c>
      <c r="P4" s="993" t="s">
        <v>658</v>
      </c>
      <c r="Q4" s="993">
        <v>46067</v>
      </c>
      <c r="R4" s="993">
        <v>46067</v>
      </c>
      <c r="S4" s="993">
        <v>46032</v>
      </c>
      <c r="T4" s="992">
        <f t="shared" si="0"/>
        <v>9</v>
      </c>
      <c r="U4" s="991" t="s">
        <v>659</v>
      </c>
      <c r="V4" s="991">
        <v>2882628.0627595847</v>
      </c>
      <c r="W4" s="1086">
        <f t="shared" si="1"/>
        <v>1</v>
      </c>
      <c r="X4" s="991" t="s">
        <v>751</v>
      </c>
    </row>
    <row r="5" spans="1:24" s="579" customFormat="1" ht="24.95" customHeight="1">
      <c r="A5" s="991">
        <v>4</v>
      </c>
      <c r="B5" s="996" t="s">
        <v>821</v>
      </c>
      <c r="C5" s="996" t="s">
        <v>860</v>
      </c>
      <c r="D5" s="991" t="s">
        <v>863</v>
      </c>
      <c r="E5" s="991" t="s">
        <v>1013</v>
      </c>
      <c r="F5" s="991" t="s">
        <v>1011</v>
      </c>
      <c r="G5" s="1069" t="s">
        <v>1092</v>
      </c>
      <c r="H5" s="991" t="s">
        <v>239</v>
      </c>
      <c r="I5" s="991">
        <v>8969</v>
      </c>
      <c r="J5" s="991">
        <v>8969</v>
      </c>
      <c r="K5" s="993">
        <v>46020</v>
      </c>
      <c r="L5" s="993">
        <v>46021</v>
      </c>
      <c r="M5" s="991" t="s">
        <v>1124</v>
      </c>
      <c r="N5" s="991" t="s">
        <v>1121</v>
      </c>
      <c r="O5" s="994" t="s">
        <v>1122</v>
      </c>
      <c r="P5" s="993" t="s">
        <v>658</v>
      </c>
      <c r="Q5" s="993">
        <v>46055</v>
      </c>
      <c r="R5" s="993">
        <v>46055</v>
      </c>
      <c r="S5" s="993">
        <v>46022</v>
      </c>
      <c r="T5" s="992">
        <f t="shared" si="0"/>
        <v>1</v>
      </c>
      <c r="U5" s="991" t="s">
        <v>659</v>
      </c>
      <c r="V5" s="991">
        <v>2950231.4306444777</v>
      </c>
      <c r="W5" s="1086">
        <f>+J5/I5</f>
        <v>1</v>
      </c>
      <c r="X5" s="991" t="s">
        <v>751</v>
      </c>
    </row>
    <row r="6" spans="1:24" s="579" customFormat="1" ht="24.95" customHeight="1">
      <c r="A6" s="991">
        <v>5</v>
      </c>
      <c r="B6" s="996" t="s">
        <v>821</v>
      </c>
      <c r="C6" s="996" t="s">
        <v>862</v>
      </c>
      <c r="D6" s="991" t="s">
        <v>861</v>
      </c>
      <c r="E6" s="991" t="s">
        <v>1013</v>
      </c>
      <c r="F6" s="991" t="s">
        <v>1011</v>
      </c>
      <c r="G6" s="991" t="s">
        <v>1094</v>
      </c>
      <c r="H6" s="991">
        <v>3</v>
      </c>
      <c r="I6" s="991">
        <v>361</v>
      </c>
      <c r="J6" s="991">
        <v>361</v>
      </c>
      <c r="K6" s="993">
        <v>46026</v>
      </c>
      <c r="L6" s="993"/>
      <c r="M6" s="991"/>
      <c r="N6" s="991" t="s">
        <v>1129</v>
      </c>
      <c r="O6" s="994" t="s">
        <v>1130</v>
      </c>
      <c r="P6" s="993" t="s">
        <v>658</v>
      </c>
      <c r="Q6" s="993">
        <v>46068</v>
      </c>
      <c r="R6" s="993">
        <v>46068</v>
      </c>
      <c r="S6" s="993"/>
      <c r="T6" s="992" t="str">
        <f t="shared" si="0"/>
        <v/>
      </c>
      <c r="U6" s="991" t="s">
        <v>659</v>
      </c>
      <c r="V6" s="991">
        <v>301442.68608893384</v>
      </c>
      <c r="W6" s="1086">
        <f t="shared" si="1"/>
        <v>1</v>
      </c>
      <c r="X6" s="991" t="s">
        <v>751</v>
      </c>
    </row>
    <row r="7" spans="1:24" s="579" customFormat="1" ht="24.95" customHeight="1">
      <c r="A7" s="991">
        <v>6</v>
      </c>
      <c r="B7" s="996" t="s">
        <v>821</v>
      </c>
      <c r="C7" s="996" t="s">
        <v>865</v>
      </c>
      <c r="D7" s="991" t="s">
        <v>864</v>
      </c>
      <c r="E7" s="991" t="s">
        <v>1012</v>
      </c>
      <c r="F7" s="991" t="s">
        <v>1011</v>
      </c>
      <c r="G7" s="991" t="s">
        <v>1093</v>
      </c>
      <c r="H7" s="991" t="s">
        <v>239</v>
      </c>
      <c r="I7" s="991">
        <v>45580</v>
      </c>
      <c r="J7" s="991">
        <v>45580</v>
      </c>
      <c r="K7" s="993">
        <v>46044</v>
      </c>
      <c r="L7" s="993"/>
      <c r="M7" s="991"/>
      <c r="N7" s="991"/>
      <c r="O7" s="994"/>
      <c r="P7" s="993" t="s">
        <v>658</v>
      </c>
      <c r="Q7" s="993">
        <v>46089</v>
      </c>
      <c r="R7" s="993">
        <v>46089</v>
      </c>
      <c r="S7" s="993"/>
      <c r="T7" s="992" t="str">
        <f t="shared" si="0"/>
        <v/>
      </c>
      <c r="U7" s="991" t="s">
        <v>659</v>
      </c>
      <c r="V7" s="991">
        <v>2151144.7149069766</v>
      </c>
      <c r="W7" s="1086">
        <f t="shared" si="1"/>
        <v>1</v>
      </c>
      <c r="X7" s="991" t="s">
        <v>751</v>
      </c>
    </row>
    <row r="8" spans="1:24" s="579" customFormat="1" ht="24.95" customHeight="1">
      <c r="A8" s="991">
        <v>7</v>
      </c>
      <c r="B8" s="996" t="s">
        <v>821</v>
      </c>
      <c r="C8" s="996" t="s">
        <v>867</v>
      </c>
      <c r="D8" s="991" t="s">
        <v>866</v>
      </c>
      <c r="E8" s="991" t="s">
        <v>1013</v>
      </c>
      <c r="F8" s="991" t="s">
        <v>1011</v>
      </c>
      <c r="G8" s="991" t="s">
        <v>974</v>
      </c>
      <c r="H8" s="991" t="s">
        <v>1000</v>
      </c>
      <c r="I8" s="991">
        <v>1</v>
      </c>
      <c r="J8" s="991">
        <v>1</v>
      </c>
      <c r="K8" s="993">
        <v>46040</v>
      </c>
      <c r="L8" s="993"/>
      <c r="M8" s="991"/>
      <c r="N8" s="991"/>
      <c r="O8" s="994"/>
      <c r="P8" s="993" t="s">
        <v>658</v>
      </c>
      <c r="Q8" s="993">
        <v>46086</v>
      </c>
      <c r="R8" s="993">
        <v>46086</v>
      </c>
      <c r="S8" s="993"/>
      <c r="T8" s="992" t="str">
        <f t="shared" si="0"/>
        <v/>
      </c>
      <c r="U8" s="991" t="s">
        <v>659</v>
      </c>
      <c r="V8" s="991">
        <v>70606.500489288068</v>
      </c>
      <c r="W8" s="1086">
        <f t="shared" si="1"/>
        <v>1</v>
      </c>
      <c r="X8" s="991" t="s">
        <v>751</v>
      </c>
    </row>
    <row r="9" spans="1:24" s="579" customFormat="1" ht="24.95" customHeight="1">
      <c r="A9" s="991">
        <v>8</v>
      </c>
      <c r="B9" s="996" t="s">
        <v>821</v>
      </c>
      <c r="C9" s="996" t="s">
        <v>869</v>
      </c>
      <c r="D9" s="991" t="s">
        <v>868</v>
      </c>
      <c r="E9" s="991" t="s">
        <v>1012</v>
      </c>
      <c r="F9" s="991" t="s">
        <v>1011</v>
      </c>
      <c r="G9" s="991" t="s">
        <v>996</v>
      </c>
      <c r="H9" s="991" t="s">
        <v>240</v>
      </c>
      <c r="I9" s="991">
        <v>7</v>
      </c>
      <c r="J9" s="991">
        <v>7</v>
      </c>
      <c r="K9" s="993">
        <v>46044</v>
      </c>
      <c r="L9" s="993"/>
      <c r="M9" s="991"/>
      <c r="N9" s="991"/>
      <c r="O9" s="994"/>
      <c r="P9" s="993" t="s">
        <v>658</v>
      </c>
      <c r="Q9" s="993">
        <v>46085</v>
      </c>
      <c r="R9" s="993">
        <v>46085</v>
      </c>
      <c r="S9" s="993"/>
      <c r="T9" s="992" t="str">
        <f t="shared" si="0"/>
        <v/>
      </c>
      <c r="U9" s="991" t="s">
        <v>659</v>
      </c>
      <c r="V9" s="991">
        <v>296547.30205500987</v>
      </c>
      <c r="W9" s="1086">
        <f t="shared" si="1"/>
        <v>1</v>
      </c>
      <c r="X9" s="991" t="s">
        <v>751</v>
      </c>
    </row>
    <row r="10" spans="1:24" s="579" customFormat="1" ht="24.95" customHeight="1">
      <c r="A10" s="991">
        <v>9</v>
      </c>
      <c r="B10" s="996" t="s">
        <v>821</v>
      </c>
      <c r="C10" s="996" t="s">
        <v>871</v>
      </c>
      <c r="D10" s="991" t="s">
        <v>870</v>
      </c>
      <c r="E10" s="991" t="s">
        <v>1013</v>
      </c>
      <c r="F10" s="991" t="s">
        <v>1011</v>
      </c>
      <c r="G10" s="991" t="s">
        <v>1095</v>
      </c>
      <c r="H10" s="991" t="s">
        <v>240</v>
      </c>
      <c r="I10" s="991">
        <v>68</v>
      </c>
      <c r="J10" s="991">
        <v>68</v>
      </c>
      <c r="K10" s="993">
        <v>46023</v>
      </c>
      <c r="L10" s="993">
        <v>46063</v>
      </c>
      <c r="M10" s="991" t="s">
        <v>1155</v>
      </c>
      <c r="N10" s="991" t="s">
        <v>1156</v>
      </c>
      <c r="O10" s="994" t="s">
        <v>1111</v>
      </c>
      <c r="P10" s="993" t="s">
        <v>658</v>
      </c>
      <c r="Q10" s="993">
        <v>46148</v>
      </c>
      <c r="R10" s="993">
        <v>46148</v>
      </c>
      <c r="S10" s="993"/>
      <c r="T10" s="992" t="str">
        <f t="shared" si="0"/>
        <v/>
      </c>
      <c r="U10" s="991" t="s">
        <v>659</v>
      </c>
      <c r="V10" s="991">
        <v>626985.72434487788</v>
      </c>
      <c r="W10" s="1086">
        <f t="shared" si="1"/>
        <v>1</v>
      </c>
      <c r="X10" s="991" t="s">
        <v>751</v>
      </c>
    </row>
    <row r="11" spans="1:24" s="579" customFormat="1" ht="24.95" customHeight="1">
      <c r="A11" s="991">
        <v>10</v>
      </c>
      <c r="B11" s="996" t="s">
        <v>821</v>
      </c>
      <c r="C11" s="996" t="s">
        <v>873</v>
      </c>
      <c r="D11" s="991" t="s">
        <v>872</v>
      </c>
      <c r="E11" s="991" t="s">
        <v>1013</v>
      </c>
      <c r="F11" s="991" t="s">
        <v>1011</v>
      </c>
      <c r="G11" s="991" t="s">
        <v>958</v>
      </c>
      <c r="H11" s="991" t="s">
        <v>240</v>
      </c>
      <c r="I11" s="991">
        <v>30</v>
      </c>
      <c r="J11" s="991">
        <v>30</v>
      </c>
      <c r="K11" s="993">
        <v>46020</v>
      </c>
      <c r="L11" s="993"/>
      <c r="M11" s="991"/>
      <c r="N11" s="991"/>
      <c r="O11" s="994"/>
      <c r="P11" s="993" t="s">
        <v>658</v>
      </c>
      <c r="Q11" s="993">
        <v>46141</v>
      </c>
      <c r="R11" s="993">
        <v>46141</v>
      </c>
      <c r="S11" s="993"/>
      <c r="T11" s="992" t="str">
        <f t="shared" si="0"/>
        <v/>
      </c>
      <c r="U11" s="991" t="s">
        <v>659</v>
      </c>
      <c r="V11" s="991">
        <v>423639.00293572841</v>
      </c>
      <c r="W11" s="1086">
        <f t="shared" si="1"/>
        <v>1</v>
      </c>
      <c r="X11" s="991" t="s">
        <v>751</v>
      </c>
    </row>
    <row r="12" spans="1:24" s="579" customFormat="1" ht="24.95" customHeight="1">
      <c r="A12" s="991">
        <v>11</v>
      </c>
      <c r="B12" s="996" t="s">
        <v>821</v>
      </c>
      <c r="C12" s="996" t="s">
        <v>875</v>
      </c>
      <c r="D12" s="991" t="s">
        <v>874</v>
      </c>
      <c r="E12" s="991" t="s">
        <v>1013</v>
      </c>
      <c r="F12" s="991" t="s">
        <v>1011</v>
      </c>
      <c r="G12" s="991" t="s">
        <v>938</v>
      </c>
      <c r="H12" s="991" t="s">
        <v>239</v>
      </c>
      <c r="I12" s="991">
        <v>13117</v>
      </c>
      <c r="J12" s="991">
        <v>13117</v>
      </c>
      <c r="K12" s="993">
        <v>46044</v>
      </c>
      <c r="L12" s="993"/>
      <c r="M12" s="991"/>
      <c r="N12" s="991"/>
      <c r="O12" s="994"/>
      <c r="P12" s="993" t="s">
        <v>658</v>
      </c>
      <c r="Q12" s="993">
        <v>46127</v>
      </c>
      <c r="R12" s="993">
        <v>46127</v>
      </c>
      <c r="S12" s="993"/>
      <c r="T12" s="992" t="str">
        <f t="shared" si="0"/>
        <v/>
      </c>
      <c r="U12" s="991" t="s">
        <v>659</v>
      </c>
      <c r="V12" s="991">
        <v>1166457.0448832999</v>
      </c>
      <c r="W12" s="1086">
        <f t="shared" si="1"/>
        <v>1</v>
      </c>
      <c r="X12" s="991" t="s">
        <v>751</v>
      </c>
    </row>
    <row r="13" spans="1:24" s="579" customFormat="1" ht="24.95" customHeight="1">
      <c r="A13" s="991">
        <v>12</v>
      </c>
      <c r="B13" s="996" t="s">
        <v>821</v>
      </c>
      <c r="C13" s="996" t="s">
        <v>880</v>
      </c>
      <c r="D13" s="991" t="s">
        <v>879</v>
      </c>
      <c r="E13" s="991" t="s">
        <v>1012</v>
      </c>
      <c r="F13" s="991" t="s">
        <v>1011</v>
      </c>
      <c r="G13" s="991" t="s">
        <v>943</v>
      </c>
      <c r="H13" s="991" t="s">
        <v>233</v>
      </c>
      <c r="I13" s="991">
        <v>1</v>
      </c>
      <c r="J13" s="991">
        <v>1</v>
      </c>
      <c r="K13" s="993">
        <v>46044</v>
      </c>
      <c r="L13" s="993"/>
      <c r="M13" s="991"/>
      <c r="N13" s="991"/>
      <c r="O13" s="994"/>
      <c r="P13" s="993" t="s">
        <v>1131</v>
      </c>
      <c r="Q13" s="993">
        <v>46186</v>
      </c>
      <c r="R13" s="993">
        <v>46186</v>
      </c>
      <c r="S13" s="993"/>
      <c r="T13" s="992" t="str">
        <f t="shared" si="0"/>
        <v/>
      </c>
      <c r="U13" s="991" t="s">
        <v>659</v>
      </c>
      <c r="V13" s="991">
        <v>112970.40078286092</v>
      </c>
      <c r="W13" s="1086">
        <f t="shared" si="1"/>
        <v>1</v>
      </c>
      <c r="X13" s="991" t="s">
        <v>751</v>
      </c>
    </row>
    <row r="14" spans="1:24" s="579" customFormat="1" ht="24.95" customHeight="1">
      <c r="A14" s="991">
        <v>13</v>
      </c>
      <c r="B14" s="996" t="s">
        <v>821</v>
      </c>
      <c r="C14" s="996" t="s">
        <v>882</v>
      </c>
      <c r="D14" s="991" t="s">
        <v>881</v>
      </c>
      <c r="E14" s="991" t="s">
        <v>1012</v>
      </c>
      <c r="F14" s="991" t="s">
        <v>1011</v>
      </c>
      <c r="G14" s="991" t="s">
        <v>1096</v>
      </c>
      <c r="H14" s="991" t="s">
        <v>239</v>
      </c>
      <c r="I14" s="991">
        <v>13117</v>
      </c>
      <c r="J14" s="991">
        <v>13117</v>
      </c>
      <c r="K14" s="993">
        <v>46030</v>
      </c>
      <c r="L14" s="993"/>
      <c r="M14" s="991"/>
      <c r="N14" s="991"/>
      <c r="O14" s="994"/>
      <c r="P14" s="993" t="s">
        <v>658</v>
      </c>
      <c r="Q14" s="993">
        <v>46114</v>
      </c>
      <c r="R14" s="993">
        <v>46114</v>
      </c>
      <c r="S14" s="993"/>
      <c r="T14" s="992" t="str">
        <f t="shared" si="0"/>
        <v/>
      </c>
      <c r="U14" s="991" t="s">
        <v>659</v>
      </c>
      <c r="V14" s="991">
        <v>690832.82918732497</v>
      </c>
      <c r="W14" s="1086">
        <f t="shared" si="1"/>
        <v>1</v>
      </c>
      <c r="X14" s="991" t="s">
        <v>751</v>
      </c>
    </row>
    <row r="15" spans="1:24" s="579" customFormat="1" ht="24.95" customHeight="1">
      <c r="A15" s="991">
        <v>14</v>
      </c>
      <c r="B15" s="996" t="s">
        <v>821</v>
      </c>
      <c r="C15" s="996" t="s">
        <v>884</v>
      </c>
      <c r="D15" s="991" t="s">
        <v>883</v>
      </c>
      <c r="E15" s="991" t="s">
        <v>1012</v>
      </c>
      <c r="F15" s="991" t="s">
        <v>1011</v>
      </c>
      <c r="G15" s="991" t="s">
        <v>945</v>
      </c>
      <c r="H15" s="991" t="s">
        <v>233</v>
      </c>
      <c r="I15" s="991">
        <v>3</v>
      </c>
      <c r="J15" s="991">
        <v>3</v>
      </c>
      <c r="K15" s="993">
        <v>46044</v>
      </c>
      <c r="L15" s="993"/>
      <c r="M15" s="991"/>
      <c r="N15" s="991"/>
      <c r="O15" s="994"/>
      <c r="P15" s="993" t="s">
        <v>1131</v>
      </c>
      <c r="Q15" s="993">
        <v>46141</v>
      </c>
      <c r="R15" s="993">
        <v>46141</v>
      </c>
      <c r="S15" s="993"/>
      <c r="T15" s="992" t="str">
        <f t="shared" si="0"/>
        <v/>
      </c>
      <c r="U15" s="991" t="s">
        <v>659</v>
      </c>
      <c r="V15" s="991">
        <v>94142.0006523841</v>
      </c>
      <c r="W15" s="1086">
        <f t="shared" si="1"/>
        <v>1</v>
      </c>
      <c r="X15" s="991" t="s">
        <v>751</v>
      </c>
    </row>
    <row r="16" spans="1:24" s="579" customFormat="1" ht="24.95" customHeight="1">
      <c r="A16" s="991">
        <v>15</v>
      </c>
      <c r="B16" s="996" t="s">
        <v>821</v>
      </c>
      <c r="C16" s="996" t="s">
        <v>886</v>
      </c>
      <c r="D16" s="991" t="s">
        <v>885</v>
      </c>
      <c r="E16" s="991" t="s">
        <v>1012</v>
      </c>
      <c r="F16" s="991" t="s">
        <v>1011</v>
      </c>
      <c r="G16" s="991" t="s">
        <v>1097</v>
      </c>
      <c r="H16" s="991" t="s">
        <v>233</v>
      </c>
      <c r="I16" s="991">
        <v>258</v>
      </c>
      <c r="J16" s="991">
        <v>258</v>
      </c>
      <c r="K16" s="993">
        <v>46044</v>
      </c>
      <c r="L16" s="993"/>
      <c r="M16" s="991"/>
      <c r="N16" s="991"/>
      <c r="O16" s="994"/>
      <c r="P16" s="993" t="s">
        <v>658</v>
      </c>
      <c r="Q16" s="993">
        <v>46125</v>
      </c>
      <c r="R16" s="993">
        <v>46125</v>
      </c>
      <c r="S16" s="993"/>
      <c r="T16" s="992" t="str">
        <f t="shared" si="0"/>
        <v/>
      </c>
      <c r="U16" s="991" t="s">
        <v>659</v>
      </c>
      <c r="V16" s="991">
        <v>527101.06165269844</v>
      </c>
      <c r="W16" s="1086">
        <f t="shared" si="1"/>
        <v>1</v>
      </c>
      <c r="X16" s="991" t="s">
        <v>751</v>
      </c>
    </row>
    <row r="17" spans="1:24" s="579" customFormat="1" ht="24.95" customHeight="1">
      <c r="A17" s="991">
        <v>16</v>
      </c>
      <c r="B17" s="996" t="s">
        <v>821</v>
      </c>
      <c r="C17" s="996" t="s">
        <v>887</v>
      </c>
      <c r="D17" s="991" t="s">
        <v>889</v>
      </c>
      <c r="E17" s="991" t="s">
        <v>1012</v>
      </c>
      <c r="F17" s="991" t="s">
        <v>1011</v>
      </c>
      <c r="G17" s="991" t="s">
        <v>1098</v>
      </c>
      <c r="H17" s="991" t="s">
        <v>233</v>
      </c>
      <c r="I17" s="991">
        <v>258</v>
      </c>
      <c r="J17" s="991">
        <v>258</v>
      </c>
      <c r="K17" s="993">
        <v>46044</v>
      </c>
      <c r="L17" s="993"/>
      <c r="M17" s="991"/>
      <c r="N17" s="991"/>
      <c r="O17" s="994"/>
      <c r="P17" s="993" t="s">
        <v>658</v>
      </c>
      <c r="Q17" s="993">
        <v>46145</v>
      </c>
      <c r="R17" s="993">
        <v>46145</v>
      </c>
      <c r="S17" s="993"/>
      <c r="T17" s="992" t="str">
        <f t="shared" si="0"/>
        <v/>
      </c>
      <c r="U17" s="991" t="s">
        <v>659</v>
      </c>
      <c r="V17" s="991">
        <v>124173.29886049461</v>
      </c>
      <c r="W17" s="1086">
        <f t="shared" si="1"/>
        <v>1</v>
      </c>
      <c r="X17" s="991" t="s">
        <v>751</v>
      </c>
    </row>
    <row r="18" spans="1:24" s="579" customFormat="1" ht="24.95" customHeight="1">
      <c r="A18" s="991">
        <v>17</v>
      </c>
      <c r="B18" s="996" t="s">
        <v>821</v>
      </c>
      <c r="C18" s="996" t="s">
        <v>888</v>
      </c>
      <c r="D18" s="991" t="s">
        <v>890</v>
      </c>
      <c r="E18" s="991" t="s">
        <v>1012</v>
      </c>
      <c r="F18" s="991" t="s">
        <v>1011</v>
      </c>
      <c r="G18" s="991" t="s">
        <v>952</v>
      </c>
      <c r="H18" s="991" t="s">
        <v>233</v>
      </c>
      <c r="I18" s="991">
        <v>1</v>
      </c>
      <c r="J18" s="991">
        <v>1</v>
      </c>
      <c r="K18" s="993">
        <v>46040</v>
      </c>
      <c r="L18" s="993"/>
      <c r="M18" s="991"/>
      <c r="N18" s="991"/>
      <c r="O18" s="994"/>
      <c r="P18" s="993" t="s">
        <v>1131</v>
      </c>
      <c r="Q18" s="993">
        <v>46137</v>
      </c>
      <c r="R18" s="993">
        <v>46137</v>
      </c>
      <c r="S18" s="993"/>
      <c r="T18" s="992" t="str">
        <f t="shared" si="0"/>
        <v/>
      </c>
      <c r="U18" s="991" t="s">
        <v>659</v>
      </c>
      <c r="V18" s="991">
        <v>32949.700228334434</v>
      </c>
      <c r="W18" s="1086">
        <v>1</v>
      </c>
      <c r="X18" s="991" t="s">
        <v>751</v>
      </c>
    </row>
    <row r="19" spans="1:24" s="579" customFormat="1" ht="24.95" customHeight="1">
      <c r="A19" s="991">
        <v>18</v>
      </c>
      <c r="B19" s="996" t="s">
        <v>821</v>
      </c>
      <c r="C19" s="996" t="s">
        <v>892</v>
      </c>
      <c r="D19" s="991" t="s">
        <v>891</v>
      </c>
      <c r="E19" s="991" t="s">
        <v>1012</v>
      </c>
      <c r="F19" s="991" t="s">
        <v>1011</v>
      </c>
      <c r="G19" s="991" t="s">
        <v>978</v>
      </c>
      <c r="H19" s="991" t="s">
        <v>242</v>
      </c>
      <c r="I19" s="991">
        <v>1</v>
      </c>
      <c r="J19" s="991">
        <v>1</v>
      </c>
      <c r="K19" s="993">
        <v>46044</v>
      </c>
      <c r="L19" s="993"/>
      <c r="M19" s="991"/>
      <c r="N19" s="991"/>
      <c r="O19" s="994"/>
      <c r="P19" s="993" t="s">
        <v>1131</v>
      </c>
      <c r="Q19" s="993">
        <v>46128</v>
      </c>
      <c r="R19" s="993">
        <v>46128</v>
      </c>
      <c r="S19" s="993"/>
      <c r="T19" s="992" t="str">
        <f t="shared" si="0"/>
        <v/>
      </c>
      <c r="U19" s="991" t="s">
        <v>659</v>
      </c>
      <c r="V19" s="991">
        <v>42363.900293572842</v>
      </c>
      <c r="W19" s="1086">
        <v>1</v>
      </c>
      <c r="X19" s="991" t="s">
        <v>751</v>
      </c>
    </row>
    <row r="20" spans="1:24" s="579" customFormat="1" ht="24.95" customHeight="1">
      <c r="A20" s="991">
        <v>19</v>
      </c>
      <c r="B20" s="996" t="s">
        <v>821</v>
      </c>
      <c r="C20" s="996" t="s">
        <v>893</v>
      </c>
      <c r="D20" s="991" t="s">
        <v>894</v>
      </c>
      <c r="E20" s="991" t="s">
        <v>1013</v>
      </c>
      <c r="F20" s="991" t="s">
        <v>1011</v>
      </c>
      <c r="G20" s="991" t="s">
        <v>965</v>
      </c>
      <c r="H20" s="991" t="s">
        <v>243</v>
      </c>
      <c r="I20" s="991">
        <v>1</v>
      </c>
      <c r="J20" s="991">
        <v>1</v>
      </c>
      <c r="K20" s="993">
        <v>46030</v>
      </c>
      <c r="L20" s="993"/>
      <c r="M20" s="991"/>
      <c r="N20" s="991"/>
      <c r="O20" s="994"/>
      <c r="P20" s="993" t="s">
        <v>1131</v>
      </c>
      <c r="Q20" s="993">
        <v>46166</v>
      </c>
      <c r="R20" s="993">
        <v>46166</v>
      </c>
      <c r="S20" s="993"/>
      <c r="T20" s="992" t="str">
        <f t="shared" si="0"/>
        <v/>
      </c>
      <c r="U20" s="991" t="s">
        <v>659</v>
      </c>
      <c r="V20" s="991">
        <v>235355.00163096024</v>
      </c>
      <c r="W20" s="1086">
        <f t="shared" si="1"/>
        <v>1</v>
      </c>
      <c r="X20" s="991" t="s">
        <v>751</v>
      </c>
    </row>
    <row r="21" spans="1:24" s="579" customFormat="1" ht="24.95" customHeight="1">
      <c r="A21" s="991">
        <v>20</v>
      </c>
      <c r="B21" s="996" t="s">
        <v>821</v>
      </c>
      <c r="C21" s="996" t="s">
        <v>895</v>
      </c>
      <c r="D21" s="991" t="s">
        <v>721</v>
      </c>
      <c r="E21" s="991" t="s">
        <v>1013</v>
      </c>
      <c r="F21" s="991" t="s">
        <v>1011</v>
      </c>
      <c r="G21" s="991" t="s">
        <v>967</v>
      </c>
      <c r="H21" s="991" t="s">
        <v>240</v>
      </c>
      <c r="I21" s="991">
        <v>1</v>
      </c>
      <c r="J21" s="991">
        <v>1</v>
      </c>
      <c r="K21" s="993">
        <v>46046</v>
      </c>
      <c r="L21" s="993"/>
      <c r="M21" s="991"/>
      <c r="N21" s="991"/>
      <c r="O21" s="994"/>
      <c r="P21" s="993" t="s">
        <v>1131</v>
      </c>
      <c r="Q21" s="993">
        <v>46177</v>
      </c>
      <c r="R21" s="993">
        <v>46177</v>
      </c>
      <c r="S21" s="993"/>
      <c r="T21" s="992" t="str">
        <f t="shared" si="0"/>
        <v/>
      </c>
      <c r="U21" s="991" t="s">
        <v>659</v>
      </c>
      <c r="V21" s="991">
        <v>141213.00097857614</v>
      </c>
      <c r="W21" s="1086">
        <f t="shared" si="1"/>
        <v>1</v>
      </c>
      <c r="X21" s="991" t="s">
        <v>751</v>
      </c>
    </row>
    <row r="22" spans="1:24" s="579" customFormat="1" ht="24.95" customHeight="1">
      <c r="A22" s="991">
        <v>21</v>
      </c>
      <c r="B22" s="996" t="s">
        <v>821</v>
      </c>
      <c r="C22" s="996" t="s">
        <v>898</v>
      </c>
      <c r="D22" s="991" t="s">
        <v>897</v>
      </c>
      <c r="E22" s="991" t="s">
        <v>1013</v>
      </c>
      <c r="F22" s="991" t="s">
        <v>1011</v>
      </c>
      <c r="G22" s="991" t="s">
        <v>969</v>
      </c>
      <c r="H22" s="991" t="s">
        <v>1000</v>
      </c>
      <c r="I22" s="991">
        <v>1</v>
      </c>
      <c r="J22" s="991">
        <v>1</v>
      </c>
      <c r="K22" s="993">
        <v>46040</v>
      </c>
      <c r="L22" s="993"/>
      <c r="M22" s="991"/>
      <c r="N22" s="991"/>
      <c r="O22" s="994"/>
      <c r="P22" s="993" t="s">
        <v>658</v>
      </c>
      <c r="Q22" s="993">
        <v>46236</v>
      </c>
      <c r="R22" s="993">
        <v>46236</v>
      </c>
      <c r="S22" s="993"/>
      <c r="T22" s="992" t="str">
        <f t="shared" si="0"/>
        <v/>
      </c>
      <c r="U22" s="991" t="s">
        <v>659</v>
      </c>
      <c r="V22" s="991">
        <v>2353.5500163096021</v>
      </c>
      <c r="W22" s="1086">
        <f t="shared" si="1"/>
        <v>1</v>
      </c>
      <c r="X22" s="991" t="s">
        <v>751</v>
      </c>
    </row>
    <row r="23" spans="1:24" s="579" customFormat="1" ht="24.95" customHeight="1">
      <c r="A23" s="991">
        <v>22</v>
      </c>
      <c r="B23" s="996" t="s">
        <v>821</v>
      </c>
      <c r="C23" s="996" t="s">
        <v>896</v>
      </c>
      <c r="D23" s="991" t="s">
        <v>899</v>
      </c>
      <c r="E23" s="991" t="s">
        <v>1013</v>
      </c>
      <c r="F23" s="991" t="s">
        <v>1011</v>
      </c>
      <c r="G23" s="991" t="s">
        <v>970</v>
      </c>
      <c r="H23" s="991" t="s">
        <v>240</v>
      </c>
      <c r="I23" s="991">
        <v>1</v>
      </c>
      <c r="J23" s="991">
        <v>1</v>
      </c>
      <c r="K23" s="993">
        <v>46040</v>
      </c>
      <c r="L23" s="993"/>
      <c r="M23" s="991"/>
      <c r="N23" s="991"/>
      <c r="O23" s="994"/>
      <c r="P23" s="993" t="s">
        <v>658</v>
      </c>
      <c r="Q23" s="993">
        <v>46236</v>
      </c>
      <c r="R23" s="993">
        <v>46236</v>
      </c>
      <c r="S23" s="993"/>
      <c r="T23" s="992" t="str">
        <f t="shared" si="0"/>
        <v/>
      </c>
      <c r="U23" s="991" t="s">
        <v>659</v>
      </c>
      <c r="V23" s="991">
        <v>14121.300097857615</v>
      </c>
      <c r="W23" s="1086">
        <f t="shared" si="1"/>
        <v>1</v>
      </c>
      <c r="X23" s="991" t="s">
        <v>751</v>
      </c>
    </row>
    <row r="24" spans="1:24" s="579" customFormat="1" ht="24.95" customHeight="1">
      <c r="A24" s="991">
        <v>23</v>
      </c>
      <c r="B24" s="996" t="s">
        <v>821</v>
      </c>
      <c r="C24" s="996" t="s">
        <v>903</v>
      </c>
      <c r="D24" s="991" t="s">
        <v>902</v>
      </c>
      <c r="E24" s="991" t="s">
        <v>1013</v>
      </c>
      <c r="F24" s="991" t="s">
        <v>1011</v>
      </c>
      <c r="G24" s="991" t="s">
        <v>971</v>
      </c>
      <c r="H24" s="991" t="s">
        <v>240</v>
      </c>
      <c r="I24" s="991">
        <v>1</v>
      </c>
      <c r="J24" s="579">
        <v>1</v>
      </c>
      <c r="K24" s="993">
        <v>46040</v>
      </c>
      <c r="L24" s="993">
        <v>46055</v>
      </c>
      <c r="M24" s="991" t="s">
        <v>1153</v>
      </c>
      <c r="N24" s="991" t="s">
        <v>1154</v>
      </c>
      <c r="O24" s="994"/>
      <c r="P24" s="993" t="s">
        <v>658</v>
      </c>
      <c r="Q24" s="993">
        <v>46196</v>
      </c>
      <c r="R24" s="993">
        <v>46196</v>
      </c>
      <c r="S24" s="993"/>
      <c r="T24" s="992" t="str">
        <f>+IF(ISBLANK(S24),"",(S24-#REF!))</f>
        <v/>
      </c>
      <c r="U24" s="991" t="s">
        <v>659</v>
      </c>
      <c r="V24" s="991">
        <v>14121.300097857615</v>
      </c>
      <c r="W24" s="1086">
        <f t="shared" si="1"/>
        <v>1</v>
      </c>
      <c r="X24" s="991" t="s">
        <v>751</v>
      </c>
    </row>
    <row r="25" spans="1:24" s="579" customFormat="1" ht="24.95" customHeight="1">
      <c r="A25" s="991">
        <v>24</v>
      </c>
      <c r="B25" s="996" t="s">
        <v>821</v>
      </c>
      <c r="C25" s="996" t="s">
        <v>876</v>
      </c>
      <c r="D25" s="991" t="s">
        <v>904</v>
      </c>
      <c r="E25" s="991" t="s">
        <v>1013</v>
      </c>
      <c r="F25" s="991" t="s">
        <v>1011</v>
      </c>
      <c r="G25" s="1070" t="s">
        <v>972</v>
      </c>
      <c r="H25" s="1070" t="s">
        <v>1000</v>
      </c>
      <c r="I25" s="1070">
        <v>1</v>
      </c>
      <c r="J25" s="995">
        <v>1</v>
      </c>
      <c r="K25" s="993">
        <v>46040</v>
      </c>
      <c r="L25" s="993"/>
      <c r="M25" s="991"/>
      <c r="N25" s="991"/>
      <c r="O25" s="994"/>
      <c r="P25" s="993" t="s">
        <v>1131</v>
      </c>
      <c r="Q25" s="993">
        <v>46237</v>
      </c>
      <c r="R25" s="993">
        <v>46237</v>
      </c>
      <c r="S25" s="993"/>
      <c r="T25" s="992" t="str">
        <f t="shared" si="0"/>
        <v/>
      </c>
      <c r="U25" s="991" t="s">
        <v>659</v>
      </c>
      <c r="V25" s="991">
        <v>1317988.0091333773</v>
      </c>
      <c r="W25" s="1086">
        <f t="shared" si="1"/>
        <v>1</v>
      </c>
      <c r="X25" s="991" t="s">
        <v>751</v>
      </c>
    </row>
    <row r="26" spans="1:24" s="579" customFormat="1" ht="24.95" customHeight="1">
      <c r="A26" s="991">
        <v>25</v>
      </c>
      <c r="B26" s="996" t="s">
        <v>821</v>
      </c>
      <c r="C26" s="996" t="s">
        <v>906</v>
      </c>
      <c r="D26" s="991" t="s">
        <v>905</v>
      </c>
      <c r="E26" s="991" t="s">
        <v>1013</v>
      </c>
      <c r="F26" s="991" t="s">
        <v>1011</v>
      </c>
      <c r="G26" s="1070" t="s">
        <v>963</v>
      </c>
      <c r="H26" s="1070" t="s">
        <v>240</v>
      </c>
      <c r="I26" s="1070">
        <v>2</v>
      </c>
      <c r="J26" s="995">
        <v>2</v>
      </c>
      <c r="K26" s="993">
        <v>46040</v>
      </c>
      <c r="L26" s="993">
        <v>46049</v>
      </c>
      <c r="M26" s="991" t="s">
        <v>1149</v>
      </c>
      <c r="N26" s="991" t="s">
        <v>1150</v>
      </c>
      <c r="O26" s="994" t="s">
        <v>1151</v>
      </c>
      <c r="P26" s="993" t="s">
        <v>1131</v>
      </c>
      <c r="Q26" s="993">
        <v>46242</v>
      </c>
      <c r="R26" s="993">
        <v>46280</v>
      </c>
      <c r="S26" s="993"/>
      <c r="T26" s="992" t="str">
        <f t="shared" si="0"/>
        <v/>
      </c>
      <c r="U26" s="991" t="s">
        <v>659</v>
      </c>
      <c r="V26" s="991">
        <v>348325.40241382114</v>
      </c>
      <c r="W26" s="1086">
        <f t="shared" si="1"/>
        <v>1</v>
      </c>
      <c r="X26" s="991" t="s">
        <v>1152</v>
      </c>
    </row>
    <row r="27" spans="1:24" s="579" customFormat="1" ht="24.95" customHeight="1">
      <c r="A27" s="991">
        <v>26</v>
      </c>
      <c r="B27" s="996" t="s">
        <v>821</v>
      </c>
      <c r="C27" s="996" t="s">
        <v>908</v>
      </c>
      <c r="D27" s="991" t="s">
        <v>907</v>
      </c>
      <c r="E27" s="991" t="s">
        <v>1013</v>
      </c>
      <c r="F27" s="991" t="s">
        <v>1011</v>
      </c>
      <c r="G27" s="1070" t="s">
        <v>976</v>
      </c>
      <c r="H27" s="1070" t="s">
        <v>242</v>
      </c>
      <c r="I27" s="1070">
        <v>1</v>
      </c>
      <c r="J27" s="995">
        <v>1</v>
      </c>
      <c r="K27" s="993">
        <v>46040</v>
      </c>
      <c r="L27" s="993"/>
      <c r="M27" s="991"/>
      <c r="N27" s="991"/>
      <c r="O27" s="994"/>
      <c r="P27" s="993" t="s">
        <v>1131</v>
      </c>
      <c r="Q27" s="993">
        <v>46166</v>
      </c>
      <c r="R27" s="993">
        <v>46280</v>
      </c>
      <c r="S27" s="993"/>
      <c r="T27" s="992" t="str">
        <f t="shared" si="0"/>
        <v/>
      </c>
      <c r="U27" s="991" t="s">
        <v>659</v>
      </c>
      <c r="V27" s="991">
        <v>112970.40078286092</v>
      </c>
      <c r="W27" s="1086">
        <f t="shared" si="1"/>
        <v>1</v>
      </c>
      <c r="X27" s="991" t="s">
        <v>1152</v>
      </c>
    </row>
    <row r="28" spans="1:24" s="579" customFormat="1" ht="24.95" customHeight="1">
      <c r="A28" s="991">
        <v>27</v>
      </c>
      <c r="B28" s="996" t="s">
        <v>821</v>
      </c>
      <c r="C28" s="996" t="s">
        <v>877</v>
      </c>
      <c r="D28" s="991" t="s">
        <v>909</v>
      </c>
      <c r="E28" s="991" t="s">
        <v>1012</v>
      </c>
      <c r="F28" s="991" t="s">
        <v>1011</v>
      </c>
      <c r="G28" s="1070" t="s">
        <v>1099</v>
      </c>
      <c r="H28" s="1070" t="s">
        <v>241</v>
      </c>
      <c r="I28" s="1070">
        <v>3</v>
      </c>
      <c r="J28" s="995">
        <v>3</v>
      </c>
      <c r="K28" s="993">
        <v>46040</v>
      </c>
      <c r="L28" s="993"/>
      <c r="M28" s="991"/>
      <c r="N28" s="991"/>
      <c r="O28" s="994"/>
      <c r="P28" s="993" t="s">
        <v>1131</v>
      </c>
      <c r="Q28" s="993">
        <v>46231</v>
      </c>
      <c r="R28" s="993">
        <v>46280</v>
      </c>
      <c r="S28" s="993"/>
      <c r="T28" s="992" t="str">
        <f t="shared" si="0"/>
        <v/>
      </c>
      <c r="U28" s="991" t="s">
        <v>659</v>
      </c>
      <c r="V28" s="991">
        <v>522488.10362073174</v>
      </c>
      <c r="W28" s="1086">
        <f t="shared" si="1"/>
        <v>1</v>
      </c>
      <c r="X28" s="991" t="s">
        <v>1152</v>
      </c>
    </row>
    <row r="29" spans="1:24" s="579" customFormat="1" ht="24.95" customHeight="1">
      <c r="A29" s="991">
        <v>28</v>
      </c>
      <c r="B29" s="996" t="s">
        <v>821</v>
      </c>
      <c r="C29" s="996" t="s">
        <v>912</v>
      </c>
      <c r="D29" s="991" t="s">
        <v>910</v>
      </c>
      <c r="E29" s="991" t="s">
        <v>1012</v>
      </c>
      <c r="F29" s="991" t="s">
        <v>1011</v>
      </c>
      <c r="G29" s="1070" t="s">
        <v>988</v>
      </c>
      <c r="H29" s="1070" t="s">
        <v>242</v>
      </c>
      <c r="I29" s="1070">
        <v>1</v>
      </c>
      <c r="J29" s="995">
        <v>1</v>
      </c>
      <c r="K29" s="993">
        <v>46040</v>
      </c>
      <c r="L29" s="993"/>
      <c r="M29" s="991"/>
      <c r="N29" s="991"/>
      <c r="O29" s="994"/>
      <c r="P29" s="993" t="s">
        <v>1131</v>
      </c>
      <c r="Q29" s="993">
        <v>46196</v>
      </c>
      <c r="R29" s="993">
        <v>46196</v>
      </c>
      <c r="S29" s="993"/>
      <c r="T29" s="992" t="str">
        <f t="shared" si="0"/>
        <v/>
      </c>
      <c r="U29" s="991" t="s">
        <v>659</v>
      </c>
      <c r="V29" s="991">
        <v>112970.40078286092</v>
      </c>
      <c r="W29" s="1086">
        <f t="shared" si="1"/>
        <v>1</v>
      </c>
      <c r="X29" s="991" t="s">
        <v>1152</v>
      </c>
    </row>
    <row r="30" spans="1:24" s="579" customFormat="1" ht="24.95" customHeight="1">
      <c r="A30" s="991">
        <v>29</v>
      </c>
      <c r="B30" s="996" t="s">
        <v>821</v>
      </c>
      <c r="C30" s="996" t="s">
        <v>900</v>
      </c>
      <c r="D30" s="991" t="s">
        <v>911</v>
      </c>
      <c r="E30" s="991" t="s">
        <v>1012</v>
      </c>
      <c r="F30" s="991" t="s">
        <v>1011</v>
      </c>
      <c r="G30" s="1070" t="s">
        <v>990</v>
      </c>
      <c r="H30" s="1070" t="s">
        <v>242</v>
      </c>
      <c r="I30" s="1070">
        <v>1</v>
      </c>
      <c r="J30" s="995">
        <v>1</v>
      </c>
      <c r="K30" s="993">
        <v>46044</v>
      </c>
      <c r="L30" s="993"/>
      <c r="M30" s="991"/>
      <c r="N30" s="991"/>
      <c r="O30" s="994"/>
      <c r="P30" s="993" t="s">
        <v>658</v>
      </c>
      <c r="Q30" s="993">
        <v>46251</v>
      </c>
      <c r="R30" s="993">
        <v>46251</v>
      </c>
      <c r="S30" s="993"/>
      <c r="T30" s="992" t="str">
        <f t="shared" si="0"/>
        <v/>
      </c>
      <c r="U30" s="991" t="s">
        <v>659</v>
      </c>
      <c r="V30" s="991">
        <v>32949.700228334434</v>
      </c>
      <c r="W30" s="1086">
        <f t="shared" si="1"/>
        <v>1</v>
      </c>
      <c r="X30" s="991" t="s">
        <v>1152</v>
      </c>
    </row>
    <row r="31" spans="1:24" s="579" customFormat="1" ht="24.95" customHeight="1">
      <c r="A31" s="991">
        <v>30</v>
      </c>
      <c r="B31" s="996" t="s">
        <v>821</v>
      </c>
      <c r="C31" s="996" t="s">
        <v>914</v>
      </c>
      <c r="D31" s="991" t="s">
        <v>913</v>
      </c>
      <c r="E31" s="991" t="s">
        <v>1012</v>
      </c>
      <c r="F31" s="991" t="s">
        <v>1011</v>
      </c>
      <c r="G31" s="1070">
        <v>16.899999999999999</v>
      </c>
      <c r="H31" s="1070" t="s">
        <v>240</v>
      </c>
      <c r="I31" s="1070">
        <v>7</v>
      </c>
      <c r="J31" s="995">
        <v>4</v>
      </c>
      <c r="K31" s="993">
        <v>46044</v>
      </c>
      <c r="L31" s="993"/>
      <c r="M31" s="991"/>
      <c r="N31" s="991"/>
      <c r="O31" s="994"/>
      <c r="P31" s="993" t="s">
        <v>658</v>
      </c>
      <c r="Q31" s="993">
        <v>46240</v>
      </c>
      <c r="R31" s="993">
        <v>46240</v>
      </c>
      <c r="S31" s="993"/>
      <c r="T31" s="992" t="str">
        <f t="shared" si="0"/>
        <v/>
      </c>
      <c r="U31" s="991" t="s">
        <v>659</v>
      </c>
      <c r="V31" s="991">
        <v>7531.3600521907274</v>
      </c>
      <c r="W31" s="1086">
        <f t="shared" si="1"/>
        <v>0.5714285714285714</v>
      </c>
      <c r="X31" s="991" t="s">
        <v>1112</v>
      </c>
    </row>
    <row r="32" spans="1:24" s="579" customFormat="1" ht="24.95" customHeight="1">
      <c r="A32" s="991">
        <v>31</v>
      </c>
      <c r="B32" s="996" t="s">
        <v>821</v>
      </c>
      <c r="C32" s="996" t="s">
        <v>916</v>
      </c>
      <c r="D32" s="991" t="s">
        <v>915</v>
      </c>
      <c r="E32" s="991" t="s">
        <v>1012</v>
      </c>
      <c r="F32" s="991" t="s">
        <v>1011</v>
      </c>
      <c r="G32" s="1070" t="s">
        <v>996</v>
      </c>
      <c r="H32" s="1070" t="s">
        <v>240</v>
      </c>
      <c r="I32" s="1070">
        <v>7</v>
      </c>
      <c r="J32" s="995">
        <v>7</v>
      </c>
      <c r="K32" s="993">
        <v>46044</v>
      </c>
      <c r="L32" s="993"/>
      <c r="M32" s="991"/>
      <c r="N32" s="991"/>
      <c r="O32" s="994"/>
      <c r="P32" s="993" t="s">
        <v>658</v>
      </c>
      <c r="Q32" s="993">
        <v>46240</v>
      </c>
      <c r="R32" s="993">
        <v>46240</v>
      </c>
      <c r="S32" s="993"/>
      <c r="T32" s="992" t="str">
        <f t="shared" si="0"/>
        <v/>
      </c>
      <c r="U32" s="991" t="s">
        <v>659</v>
      </c>
      <c r="V32" s="991">
        <v>296547.30205500987</v>
      </c>
      <c r="W32" s="1086">
        <f t="shared" si="1"/>
        <v>1</v>
      </c>
      <c r="X32" s="991" t="s">
        <v>751</v>
      </c>
    </row>
    <row r="33" spans="1:24" s="579" customFormat="1" ht="24.95" customHeight="1">
      <c r="A33" s="991">
        <v>32</v>
      </c>
      <c r="B33" s="996" t="s">
        <v>821</v>
      </c>
      <c r="C33" s="996" t="s">
        <v>901</v>
      </c>
      <c r="D33" s="991" t="s">
        <v>917</v>
      </c>
      <c r="E33" s="991" t="s">
        <v>1012</v>
      </c>
      <c r="F33" s="991" t="s">
        <v>1011</v>
      </c>
      <c r="G33" s="1070" t="s">
        <v>998</v>
      </c>
      <c r="H33" s="1070" t="s">
        <v>241</v>
      </c>
      <c r="I33" s="1070">
        <v>1</v>
      </c>
      <c r="J33" s="995">
        <v>1</v>
      </c>
      <c r="K33" s="993">
        <v>46044</v>
      </c>
      <c r="L33" s="993"/>
      <c r="M33" s="991"/>
      <c r="N33" s="991"/>
      <c r="O33" s="994"/>
      <c r="P33" s="993" t="s">
        <v>1131</v>
      </c>
      <c r="Q33" s="993">
        <v>46240</v>
      </c>
      <c r="R33" s="993">
        <v>46280</v>
      </c>
      <c r="S33" s="993"/>
      <c r="T33" s="992" t="str">
        <f t="shared" si="0"/>
        <v/>
      </c>
      <c r="U33" s="991" t="s">
        <v>659</v>
      </c>
      <c r="V33" s="991">
        <v>376568.0026095364</v>
      </c>
      <c r="W33" s="1086">
        <f t="shared" si="1"/>
        <v>1</v>
      </c>
      <c r="X33" s="991" t="s">
        <v>1152</v>
      </c>
    </row>
    <row r="34" spans="1:24" s="579" customFormat="1" ht="24.95" customHeight="1">
      <c r="A34" s="991">
        <v>33</v>
      </c>
      <c r="B34" s="996" t="s">
        <v>821</v>
      </c>
      <c r="C34" s="996" t="s">
        <v>878</v>
      </c>
      <c r="D34" s="991" t="s">
        <v>918</v>
      </c>
      <c r="E34" s="991" t="s">
        <v>1012</v>
      </c>
      <c r="F34" s="991" t="s">
        <v>1011</v>
      </c>
      <c r="G34" s="1070">
        <v>16.190000000000001</v>
      </c>
      <c r="H34" s="1070" t="s">
        <v>241</v>
      </c>
      <c r="I34" s="1070">
        <v>18</v>
      </c>
      <c r="J34" s="995">
        <v>18</v>
      </c>
      <c r="K34" s="993">
        <v>46044</v>
      </c>
      <c r="L34" s="993"/>
      <c r="M34" s="991"/>
      <c r="N34" s="991"/>
      <c r="O34" s="994"/>
      <c r="P34" s="993" t="s">
        <v>658</v>
      </c>
      <c r="Q34" s="993">
        <v>46251</v>
      </c>
      <c r="R34" s="993">
        <v>46280</v>
      </c>
      <c r="S34" s="993"/>
      <c r="T34" s="992" t="str">
        <f t="shared" si="0"/>
        <v/>
      </c>
      <c r="U34" s="991" t="s">
        <v>659</v>
      </c>
      <c r="V34" s="991">
        <v>273011.80189191387</v>
      </c>
      <c r="W34" s="1086">
        <f t="shared" si="1"/>
        <v>1</v>
      </c>
      <c r="X34" s="991" t="s">
        <v>1152</v>
      </c>
    </row>
    <row r="35" spans="1:24" s="579" customFormat="1" ht="24.95" customHeight="1">
      <c r="A35" s="991">
        <v>34</v>
      </c>
      <c r="B35" s="996" t="s">
        <v>821</v>
      </c>
      <c r="C35" s="996" t="s">
        <v>1132</v>
      </c>
      <c r="D35" s="991" t="s">
        <v>1133</v>
      </c>
      <c r="E35" s="991" t="s">
        <v>1013</v>
      </c>
      <c r="F35" s="991" t="s">
        <v>1011</v>
      </c>
      <c r="G35" s="1070" t="s">
        <v>1134</v>
      </c>
      <c r="H35" s="1070" t="s">
        <v>241</v>
      </c>
      <c r="I35" s="1070">
        <v>1</v>
      </c>
      <c r="J35" s="995">
        <v>1</v>
      </c>
      <c r="K35" s="993">
        <v>46044</v>
      </c>
      <c r="L35" s="993"/>
      <c r="M35" s="991"/>
      <c r="N35" s="991"/>
      <c r="O35" s="994"/>
      <c r="P35" s="993" t="s">
        <v>1131</v>
      </c>
      <c r="Q35" s="993">
        <v>46251</v>
      </c>
      <c r="R35" s="993">
        <v>46280</v>
      </c>
      <c r="S35" s="993"/>
      <c r="T35" s="992"/>
      <c r="U35" s="991" t="s">
        <v>659</v>
      </c>
      <c r="V35" s="991">
        <v>14121.300097857615</v>
      </c>
      <c r="W35" s="1086">
        <f t="shared" si="1"/>
        <v>1</v>
      </c>
      <c r="X35" s="991" t="s">
        <v>1152</v>
      </c>
    </row>
    <row r="36" spans="1:24" s="579" customFormat="1" ht="24.95" customHeight="1">
      <c r="A36" s="991">
        <v>35</v>
      </c>
      <c r="B36" s="996" t="s">
        <v>821</v>
      </c>
      <c r="C36" s="996" t="s">
        <v>1135</v>
      </c>
      <c r="D36" s="991" t="s">
        <v>1136</v>
      </c>
      <c r="E36" s="991" t="s">
        <v>1012</v>
      </c>
      <c r="F36" s="991" t="s">
        <v>1011</v>
      </c>
      <c r="G36" s="1070" t="s">
        <v>976</v>
      </c>
      <c r="H36" s="1070" t="s">
        <v>240</v>
      </c>
      <c r="I36" s="1070">
        <v>1</v>
      </c>
      <c r="J36" s="995">
        <v>1</v>
      </c>
      <c r="K36" s="993">
        <v>46044</v>
      </c>
      <c r="L36" s="993"/>
      <c r="M36" s="991"/>
      <c r="N36" s="991"/>
      <c r="O36" s="994"/>
      <c r="P36" s="993" t="s">
        <v>1131</v>
      </c>
      <c r="Q36" s="993">
        <v>46251</v>
      </c>
      <c r="R36" s="993">
        <v>46280</v>
      </c>
      <c r="S36" s="993"/>
      <c r="T36" s="992"/>
      <c r="U36" s="991" t="s">
        <v>659</v>
      </c>
      <c r="V36" s="991">
        <v>112970.40078286092</v>
      </c>
      <c r="W36" s="1086">
        <f t="shared" si="1"/>
        <v>1</v>
      </c>
      <c r="X36" s="991" t="s">
        <v>1152</v>
      </c>
    </row>
    <row r="37" spans="1:24" s="579" customFormat="1" ht="24.95" customHeight="1">
      <c r="A37" s="991">
        <v>36</v>
      </c>
      <c r="B37" s="996" t="s">
        <v>821</v>
      </c>
      <c r="C37" s="996" t="s">
        <v>1137</v>
      </c>
      <c r="D37" s="991" t="s">
        <v>1138</v>
      </c>
      <c r="E37" s="991" t="s">
        <v>1012</v>
      </c>
      <c r="F37" s="991" t="s">
        <v>1011</v>
      </c>
      <c r="G37" s="1070" t="s">
        <v>992</v>
      </c>
      <c r="H37" s="1070" t="s">
        <v>242</v>
      </c>
      <c r="I37" s="1070">
        <v>1</v>
      </c>
      <c r="J37" s="995">
        <v>1</v>
      </c>
      <c r="K37" s="993">
        <v>46044</v>
      </c>
      <c r="L37" s="993"/>
      <c r="M37" s="991"/>
      <c r="N37" s="991"/>
      <c r="O37" s="994"/>
      <c r="P37" s="993" t="s">
        <v>1131</v>
      </c>
      <c r="Q37" s="993">
        <v>46251</v>
      </c>
      <c r="R37" s="993">
        <v>46251</v>
      </c>
      <c r="S37" s="993"/>
      <c r="T37" s="992"/>
      <c r="U37" s="991" t="s">
        <v>659</v>
      </c>
      <c r="V37" s="991">
        <v>32949.700228334434</v>
      </c>
      <c r="W37" s="1086">
        <f t="shared" si="1"/>
        <v>1</v>
      </c>
      <c r="X37" s="991" t="s">
        <v>751</v>
      </c>
    </row>
    <row r="39" spans="1:24">
      <c r="K39" s="990"/>
      <c r="L39" s="782"/>
    </row>
    <row r="40" spans="1:24">
      <c r="L40" s="549"/>
    </row>
    <row r="41" spans="1:24">
      <c r="K41" s="470"/>
    </row>
  </sheetData>
  <autoFilter ref="A1:X37" xr:uid="{B30E0C7E-98B1-40E5-8194-9AF3A31D50EB}"/>
  <conditionalFormatting sqref="W2:W37">
    <cfRule type="dataBar" priority="1">
      <dataBar>
        <cfvo type="num" val="0"/>
        <cfvo type="num" val="1"/>
        <color rgb="FF00B050"/>
      </dataBar>
      <extLst>
        <ext xmlns:x14="http://schemas.microsoft.com/office/spreadsheetml/2009/9/main" uri="{B025F937-C7B1-47D3-B67F-A62EFF666E3E}">
          <x14:id>{840F79A1-642B-4F5B-A822-D4DB253D66A5}</x14:id>
        </ext>
      </extLst>
    </cfRule>
  </conditionalFormatting>
  <dataValidations count="5">
    <dataValidation allowBlank="1" prompt="Details to be collected from Mr Ahmad Shaikh" sqref="K1 D1:F1" xr:uid="{CDEBB66E-85AA-44C3-A532-EBEEC27B7B79}"/>
    <dataValidation allowBlank="1" prompt="UPDATED BY KHATEEB MUHAMMAD MUHYIDDEEN" sqref="T1 C1" xr:uid="{3BD6E03C-D724-4935-B8A6-E8ABD9223D8C}"/>
    <dataValidation allowBlank="1" showInputMessage="1" showErrorMessage="1" prompt="Actual Date Arrived" sqref="S1" xr:uid="{15A139D2-40BB-41F6-A498-E73F22261620}"/>
    <dataValidation allowBlank="1" showInputMessage="1" prompt="Expected Date of Arrival" sqref="R1" xr:uid="{89FB9840-A686-4FF2-A05E-B9CEF8FBBF4D}"/>
    <dataValidation allowBlank="1" showInputMessage="1" prompt="As per P6 Schedule or in very rare case Expert Judgement" sqref="Q1" xr:uid="{41297AC7-D098-496C-A189-6218B4353C13}"/>
  </dataValidations>
  <pageMargins left="0.7" right="0.7" top="0.75" bottom="0.75" header="0.3" footer="0.3"/>
  <pageSetup paperSize="9" orientation="portrait" r:id="rId1"/>
  <headerFooter>
    <oddFooter>&amp;L_x000D_&amp;1#&amp;"Aptos"&amp;10&amp;K000000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840F79A1-642B-4F5B-A822-D4DB253D66A5}">
            <x14:dataBar minLength="0" maxLength="100" gradient="0">
              <x14:cfvo type="num">
                <xm:f>0</xm:f>
              </x14:cfvo>
              <x14:cfvo type="num">
                <xm:f>1</xm:f>
              </x14:cfvo>
              <x14:negativeFillColor rgb="FFFF0000"/>
              <x14:axisColor rgb="FF000000"/>
            </x14:dataBar>
          </x14:cfRule>
          <xm:sqref>W2:W37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Q39"/>
  <sheetViews>
    <sheetView zoomScale="130" zoomScaleNormal="130" workbookViewId="0">
      <selection activeCell="B13" sqref="B13"/>
    </sheetView>
  </sheetViews>
  <sheetFormatPr defaultRowHeight="15"/>
  <cols>
    <col min="1" max="1" width="4.7109375" customWidth="1"/>
    <col min="2" max="2" width="52.28515625" customWidth="1"/>
    <col min="3" max="3" width="36.140625" bestFit="1" customWidth="1"/>
    <col min="4" max="5" width="10.7109375" customWidth="1"/>
    <col min="6" max="6" width="12.42578125" bestFit="1" customWidth="1"/>
    <col min="7" max="7" width="8.7109375" customWidth="1"/>
    <col min="8" max="8" width="9.85546875" bestFit="1" customWidth="1"/>
    <col min="9" max="9" width="12.140625" style="45" customWidth="1"/>
    <col min="10" max="11" width="9.140625" style="45"/>
    <col min="12" max="15" width="11.140625" style="45" bestFit="1" customWidth="1"/>
  </cols>
  <sheetData>
    <row r="1" spans="1:15" ht="33.75" customHeight="1" thickBot="1">
      <c r="A1" s="1987" t="str">
        <f>"Milestones "&amp;'General Information'!C3</f>
        <v>Milestones LAND DEVELOPMENT OF JEDDAH OASIS</v>
      </c>
      <c r="B1" s="1988"/>
      <c r="C1" s="1988"/>
      <c r="D1" s="1988"/>
      <c r="E1" s="1988"/>
      <c r="F1" s="1988"/>
      <c r="G1" s="1989"/>
    </row>
    <row r="2" spans="1:15" ht="27" thickTop="1" thickBot="1">
      <c r="A2" s="672" t="s">
        <v>90</v>
      </c>
      <c r="B2" s="673" t="s">
        <v>91</v>
      </c>
      <c r="C2" s="673" t="s">
        <v>92</v>
      </c>
      <c r="D2" s="673" t="s">
        <v>674</v>
      </c>
      <c r="E2" s="673" t="s">
        <v>94</v>
      </c>
      <c r="F2" s="673"/>
      <c r="G2" s="674" t="s">
        <v>95</v>
      </c>
      <c r="I2" s="749" t="s">
        <v>675</v>
      </c>
      <c r="J2" s="749" t="s">
        <v>676</v>
      </c>
      <c r="K2"/>
      <c r="L2"/>
    </row>
    <row r="3" spans="1:15" s="27" customFormat="1" ht="25.5">
      <c r="A3" s="90" t="s">
        <v>677</v>
      </c>
      <c r="B3" s="87" t="str">
        <f>"Contract Duration
Current Contract Weeks : "&amp;TEXT(I3, "0")&amp;" of "&amp;TEXT(L3, "0")</f>
        <v>Contract Duration
Current Contract Weeks : 46 of 79</v>
      </c>
      <c r="C3" s="88">
        <f>(C14-C6)/7</f>
        <v>77.857142857142861</v>
      </c>
      <c r="D3" s="88">
        <f>(D14-D6)/7</f>
        <v>79.142857142857139</v>
      </c>
      <c r="E3" s="88">
        <f>(E15-E6)/7</f>
        <v>59.714285714285715</v>
      </c>
      <c r="F3" s="89" t="s">
        <v>580</v>
      </c>
      <c r="G3" s="91">
        <f>(D3-E3)*7</f>
        <v>135.99999999999997</v>
      </c>
      <c r="I3" s="750">
        <f>+Quality!O6</f>
        <v>46</v>
      </c>
      <c r="J3" s="750">
        <f>ROUNDUP(I3,0)</f>
        <v>46</v>
      </c>
      <c r="L3" s="750">
        <f>D3</f>
        <v>79.142857142857139</v>
      </c>
      <c r="M3" s="571"/>
      <c r="N3" s="572"/>
      <c r="O3" s="572"/>
    </row>
    <row r="4" spans="1:15">
      <c r="A4" s="92">
        <v>1</v>
      </c>
      <c r="B4" s="86" t="s">
        <v>678</v>
      </c>
      <c r="C4" s="84">
        <f>+'General Information'!C12:I12</f>
        <v>45970</v>
      </c>
      <c r="D4" s="84">
        <v>45970</v>
      </c>
      <c r="E4" s="84">
        <f>C4</f>
        <v>45970</v>
      </c>
      <c r="F4" s="85" t="s">
        <v>120</v>
      </c>
      <c r="G4" s="93">
        <f>D4-E4</f>
        <v>0</v>
      </c>
    </row>
    <row r="5" spans="1:15">
      <c r="A5" s="92">
        <v>2</v>
      </c>
      <c r="B5" s="86" t="s">
        <v>250</v>
      </c>
      <c r="C5" s="84">
        <f>+'General Information'!C13:I13</f>
        <v>45977</v>
      </c>
      <c r="D5" s="84">
        <v>45977</v>
      </c>
      <c r="E5" s="84">
        <f t="shared" ref="E5:E6" si="0">C5</f>
        <v>45977</v>
      </c>
      <c r="F5" s="85" t="s">
        <v>120</v>
      </c>
      <c r="G5" s="93">
        <f>D5-E5</f>
        <v>0</v>
      </c>
    </row>
    <row r="6" spans="1:15">
      <c r="A6" s="92">
        <v>3</v>
      </c>
      <c r="B6" s="86" t="s">
        <v>251</v>
      </c>
      <c r="C6" s="84">
        <f>+'General Information'!C14:I14</f>
        <v>45985</v>
      </c>
      <c r="D6" s="84">
        <v>45985</v>
      </c>
      <c r="E6" s="84">
        <f t="shared" si="0"/>
        <v>45985</v>
      </c>
      <c r="F6" s="85" t="s">
        <v>120</v>
      </c>
      <c r="G6" s="93">
        <f>D6-E6</f>
        <v>0</v>
      </c>
      <c r="I6" s="754"/>
      <c r="J6" s="576"/>
      <c r="K6" s="576"/>
      <c r="L6" s="576"/>
      <c r="M6" s="576"/>
      <c r="N6" s="576"/>
      <c r="O6" s="576"/>
    </row>
    <row r="7" spans="1:15">
      <c r="A7" s="92">
        <v>4</v>
      </c>
      <c r="B7" s="86" t="s">
        <v>679</v>
      </c>
      <c r="C7" s="84">
        <v>46014</v>
      </c>
      <c r="D7" s="84">
        <v>46014</v>
      </c>
      <c r="E7" s="84">
        <f>C7</f>
        <v>46014</v>
      </c>
      <c r="F7" s="85" t="s">
        <v>120</v>
      </c>
      <c r="G7" s="93">
        <f t="shared" ref="G7" si="1">D7-E7</f>
        <v>0</v>
      </c>
      <c r="I7" s="576"/>
      <c r="J7" s="576"/>
      <c r="K7" s="576"/>
      <c r="L7" s="577"/>
      <c r="M7" s="577"/>
      <c r="N7" s="576"/>
      <c r="O7" s="577"/>
    </row>
    <row r="8" spans="1:15">
      <c r="A8" s="92">
        <v>5</v>
      </c>
      <c r="B8" s="86" t="s">
        <v>1008</v>
      </c>
      <c r="C8" s="84">
        <v>46104</v>
      </c>
      <c r="D8" s="84">
        <v>46238</v>
      </c>
      <c r="E8" s="84">
        <v>46301</v>
      </c>
      <c r="F8" s="85" t="s">
        <v>677</v>
      </c>
      <c r="G8" s="93">
        <f>D8-E8</f>
        <v>-63</v>
      </c>
      <c r="I8" s="576"/>
      <c r="J8" s="576"/>
      <c r="K8" s="576"/>
      <c r="L8" s="577"/>
      <c r="M8" s="577"/>
      <c r="N8" s="576"/>
      <c r="O8" s="577"/>
    </row>
    <row r="9" spans="1:15">
      <c r="A9" s="92">
        <v>6</v>
      </c>
      <c r="B9" s="86" t="s">
        <v>680</v>
      </c>
      <c r="C9" s="84">
        <v>46347</v>
      </c>
      <c r="D9" s="84">
        <v>46217</v>
      </c>
      <c r="E9" s="84">
        <v>46217</v>
      </c>
      <c r="F9" s="85" t="s">
        <v>120</v>
      </c>
      <c r="G9" s="93">
        <f>D9-E9</f>
        <v>0</v>
      </c>
      <c r="I9" s="576"/>
      <c r="J9" s="576"/>
      <c r="K9" s="576"/>
      <c r="L9" s="577"/>
      <c r="M9" s="577"/>
      <c r="N9" s="577"/>
      <c r="O9" s="577"/>
    </row>
    <row r="10" spans="1:15">
      <c r="A10" s="92">
        <v>7</v>
      </c>
      <c r="B10" s="86" t="s">
        <v>681</v>
      </c>
      <c r="C10" s="84">
        <v>46387</v>
      </c>
      <c r="D10" s="84">
        <v>46393</v>
      </c>
      <c r="E10" s="84">
        <v>46301</v>
      </c>
      <c r="F10" s="85" t="s">
        <v>677</v>
      </c>
      <c r="G10" s="93">
        <f t="shared" ref="G10" si="2">D10-E10</f>
        <v>92</v>
      </c>
      <c r="I10" s="576"/>
      <c r="J10" s="576"/>
      <c r="K10" s="576"/>
      <c r="L10" s="577"/>
      <c r="M10" s="577"/>
      <c r="N10" s="577"/>
      <c r="O10" s="577"/>
    </row>
    <row r="11" spans="1:15">
      <c r="A11" s="92">
        <v>8</v>
      </c>
      <c r="B11" s="86" t="s">
        <v>682</v>
      </c>
      <c r="C11" s="84">
        <v>46287</v>
      </c>
      <c r="D11" s="84">
        <v>46373</v>
      </c>
      <c r="E11" s="84">
        <v>46301</v>
      </c>
      <c r="F11" s="85" t="s">
        <v>677</v>
      </c>
      <c r="G11" s="93">
        <f>D11-E11</f>
        <v>72</v>
      </c>
      <c r="I11" s="576"/>
      <c r="J11" s="576"/>
      <c r="K11" s="576"/>
      <c r="L11" s="576"/>
      <c r="M11" s="577"/>
      <c r="N11" s="576"/>
      <c r="O11" s="577"/>
    </row>
    <row r="12" spans="1:15">
      <c r="A12" s="92">
        <v>9</v>
      </c>
      <c r="B12" s="86" t="s">
        <v>683</v>
      </c>
      <c r="C12" s="84">
        <v>46513</v>
      </c>
      <c r="D12" s="84">
        <v>46433</v>
      </c>
      <c r="E12" s="84">
        <v>46372</v>
      </c>
      <c r="F12" s="85" t="s">
        <v>677</v>
      </c>
      <c r="G12" s="93">
        <f>D12-E12</f>
        <v>61</v>
      </c>
      <c r="I12" s="576"/>
      <c r="J12" s="576"/>
      <c r="K12" s="576"/>
      <c r="L12" s="577"/>
      <c r="M12" s="577"/>
      <c r="N12" s="577"/>
      <c r="O12" s="577"/>
    </row>
    <row r="13" spans="1:15">
      <c r="A13" s="92">
        <v>10</v>
      </c>
      <c r="B13" s="86" t="s">
        <v>1009</v>
      </c>
      <c r="C13" s="84">
        <v>46349</v>
      </c>
      <c r="D13" s="84">
        <v>46406</v>
      </c>
      <c r="E13" s="84">
        <v>46270</v>
      </c>
      <c r="F13" s="85" t="s">
        <v>677</v>
      </c>
      <c r="G13" s="93">
        <f>D13-E13</f>
        <v>136</v>
      </c>
      <c r="I13" s="576"/>
      <c r="J13" s="576"/>
      <c r="K13" s="576"/>
      <c r="L13" s="577"/>
      <c r="M13" s="577"/>
      <c r="N13" s="577"/>
      <c r="O13" s="577"/>
    </row>
    <row r="14" spans="1:15" ht="33" customHeight="1">
      <c r="A14" s="92">
        <v>11</v>
      </c>
      <c r="B14" s="86" t="s">
        <v>684</v>
      </c>
      <c r="C14" s="84">
        <v>46530</v>
      </c>
      <c r="D14" s="84">
        <v>46539</v>
      </c>
      <c r="E14" s="84">
        <v>46390</v>
      </c>
      <c r="F14" s="85" t="s">
        <v>677</v>
      </c>
      <c r="G14" s="93">
        <f>D14-E14</f>
        <v>149</v>
      </c>
      <c r="I14" s="576"/>
      <c r="J14" s="576"/>
      <c r="K14" s="576"/>
      <c r="L14" s="577"/>
      <c r="M14" s="577"/>
      <c r="N14" s="577"/>
      <c r="O14" s="577"/>
    </row>
    <row r="15" spans="1:15" ht="15.75" thickBot="1">
      <c r="A15" s="751">
        <v>12</v>
      </c>
      <c r="B15" s="755" t="s">
        <v>685</v>
      </c>
      <c r="C15" s="675">
        <v>46530</v>
      </c>
      <c r="D15" s="675">
        <v>46552</v>
      </c>
      <c r="E15" s="675">
        <v>46403</v>
      </c>
      <c r="F15" s="752" t="s">
        <v>677</v>
      </c>
      <c r="G15" s="753">
        <f>D15-E15</f>
        <v>149</v>
      </c>
      <c r="I15" s="576"/>
      <c r="J15" s="576"/>
      <c r="K15" s="576"/>
      <c r="L15" s="577"/>
      <c r="M15" s="577"/>
      <c r="N15" s="577"/>
      <c r="O15" s="577"/>
    </row>
    <row r="16" spans="1:15" ht="15.75" thickTop="1"/>
    <row r="19" spans="2:17">
      <c r="E19" s="83"/>
      <c r="F19" s="83"/>
      <c r="H19" s="83"/>
      <c r="I19" s="573"/>
      <c r="J19" s="574"/>
      <c r="K19" s="575"/>
      <c r="L19" s="574"/>
      <c r="M19" s="575"/>
      <c r="N19" s="575"/>
      <c r="O19" s="574"/>
      <c r="P19" s="552"/>
      <c r="Q19" s="531"/>
    </row>
    <row r="20" spans="2:17">
      <c r="B20" s="1174" t="s">
        <v>767</v>
      </c>
      <c r="C20" s="1174" t="s">
        <v>1166</v>
      </c>
      <c r="D20" s="1174" t="s">
        <v>1167</v>
      </c>
      <c r="E20" s="1175" t="s">
        <v>1168</v>
      </c>
      <c r="F20" s="1175" t="s">
        <v>1169</v>
      </c>
      <c r="G20" s="1174" t="s">
        <v>573</v>
      </c>
      <c r="H20" s="1175" t="s">
        <v>1170</v>
      </c>
      <c r="I20" s="1176"/>
      <c r="J20" s="1177"/>
      <c r="K20" s="1178"/>
      <c r="L20" s="1177"/>
      <c r="M20" s="575"/>
      <c r="N20" s="575"/>
      <c r="O20" s="574"/>
      <c r="P20" s="552"/>
      <c r="Q20" s="531"/>
    </row>
    <row r="21" spans="2:17">
      <c r="B21" s="1174" t="s">
        <v>1171</v>
      </c>
      <c r="C21" s="1174" t="s">
        <v>1008</v>
      </c>
      <c r="D21" s="1174">
        <v>0</v>
      </c>
      <c r="E21" s="1175"/>
      <c r="F21" s="1175">
        <v>46104</v>
      </c>
      <c r="G21" s="1175"/>
      <c r="H21" s="1175">
        <v>46132</v>
      </c>
      <c r="I21" s="1176"/>
      <c r="J21" s="1177"/>
      <c r="K21" s="1177"/>
      <c r="L21" s="1177"/>
      <c r="M21" s="574"/>
      <c r="N21" s="574"/>
      <c r="O21" s="574"/>
      <c r="P21" s="552"/>
    </row>
    <row r="22" spans="2:17">
      <c r="B22" s="1174" t="s">
        <v>1172</v>
      </c>
      <c r="C22" s="1174" t="s">
        <v>1173</v>
      </c>
      <c r="D22" s="1174">
        <v>0</v>
      </c>
      <c r="E22" s="1175"/>
      <c r="F22" s="1175">
        <v>46225</v>
      </c>
      <c r="G22" s="1175"/>
      <c r="H22" s="1175">
        <v>46239</v>
      </c>
      <c r="I22" s="1176"/>
      <c r="J22" s="1177"/>
      <c r="K22" s="1177"/>
      <c r="L22" s="1177"/>
      <c r="M22" s="574"/>
      <c r="N22" s="574"/>
      <c r="O22" s="574"/>
      <c r="P22" s="552"/>
    </row>
    <row r="23" spans="2:17">
      <c r="B23" s="1174" t="s">
        <v>1174</v>
      </c>
      <c r="C23" s="1174" t="s">
        <v>1175</v>
      </c>
      <c r="D23" s="1174">
        <v>0</v>
      </c>
      <c r="E23" s="1174"/>
      <c r="F23" s="1175">
        <v>46287</v>
      </c>
      <c r="G23" s="1174"/>
      <c r="H23" s="1175">
        <v>46338</v>
      </c>
      <c r="I23" s="1177"/>
      <c r="J23" s="1177"/>
      <c r="K23" s="1177"/>
      <c r="L23" s="1177"/>
      <c r="M23" s="574"/>
      <c r="N23" s="574"/>
      <c r="O23" s="574"/>
      <c r="P23" s="552"/>
    </row>
    <row r="24" spans="2:17">
      <c r="B24" s="1174" t="s">
        <v>1176</v>
      </c>
      <c r="C24" s="1174" t="s">
        <v>1009</v>
      </c>
      <c r="D24" s="1174">
        <v>0</v>
      </c>
      <c r="E24" s="1175"/>
      <c r="F24" s="1175">
        <v>46349</v>
      </c>
      <c r="G24" s="1175"/>
      <c r="H24" s="1175">
        <v>46387</v>
      </c>
      <c r="I24" s="1177"/>
      <c r="J24" s="1177"/>
      <c r="K24" s="1177"/>
      <c r="L24" s="1177"/>
      <c r="M24" s="574"/>
      <c r="N24" s="574"/>
      <c r="O24" s="574"/>
      <c r="P24" s="552"/>
    </row>
    <row r="25" spans="2:17">
      <c r="B25" s="1174" t="s">
        <v>1177</v>
      </c>
      <c r="C25" s="1174" t="s">
        <v>1178</v>
      </c>
      <c r="D25" s="1174">
        <v>0</v>
      </c>
      <c r="E25" s="1175"/>
      <c r="F25" s="1175">
        <v>46349</v>
      </c>
      <c r="G25" s="1175"/>
      <c r="H25" s="1175">
        <v>46369</v>
      </c>
      <c r="I25" s="1176"/>
      <c r="J25" s="1177"/>
      <c r="K25" s="1177"/>
      <c r="L25" s="1177"/>
      <c r="M25" s="574"/>
      <c r="N25" s="574"/>
      <c r="O25" s="574"/>
      <c r="P25" s="552"/>
    </row>
    <row r="26" spans="2:17">
      <c r="B26" s="1174" t="s">
        <v>1179</v>
      </c>
      <c r="C26" s="1174" t="s">
        <v>1180</v>
      </c>
      <c r="D26" s="1174">
        <v>0</v>
      </c>
      <c r="E26" s="1175"/>
      <c r="F26" s="1175">
        <v>46391</v>
      </c>
      <c r="G26" s="1175"/>
      <c r="H26" s="1175">
        <v>46413</v>
      </c>
      <c r="I26" s="1176"/>
      <c r="J26" s="1177"/>
      <c r="K26" s="1177"/>
      <c r="L26" s="1177"/>
      <c r="M26" s="574"/>
      <c r="N26" s="574"/>
      <c r="O26" s="574"/>
      <c r="P26" s="552"/>
    </row>
    <row r="27" spans="2:17">
      <c r="B27" s="1174" t="s">
        <v>1181</v>
      </c>
      <c r="C27" s="1174" t="s">
        <v>1182</v>
      </c>
      <c r="D27" s="1174">
        <v>0</v>
      </c>
      <c r="E27" s="1175"/>
      <c r="F27" s="1175">
        <f>D15</f>
        <v>46552</v>
      </c>
      <c r="G27" s="1175"/>
      <c r="H27" s="1175">
        <v>46559</v>
      </c>
      <c r="I27" s="1176"/>
      <c r="J27" s="1177"/>
      <c r="K27" s="1177"/>
      <c r="L27" s="1177"/>
      <c r="M27" s="574"/>
      <c r="N27" s="574"/>
      <c r="O27" s="574"/>
      <c r="P27" s="552"/>
    </row>
    <row r="28" spans="2:17">
      <c r="B28" s="1179"/>
      <c r="C28" s="1179"/>
      <c r="D28" s="1179"/>
      <c r="E28" s="1180"/>
      <c r="F28" s="1180"/>
      <c r="G28" s="1180"/>
      <c r="H28" s="1180"/>
      <c r="I28" s="1181"/>
      <c r="J28" s="1182"/>
      <c r="K28" s="1182"/>
      <c r="L28" s="1182"/>
      <c r="M28" s="574"/>
      <c r="N28" s="574"/>
      <c r="O28" s="574"/>
      <c r="P28" s="552"/>
    </row>
    <row r="29" spans="2:17">
      <c r="B29" s="1179"/>
      <c r="C29" s="1179"/>
      <c r="D29" s="1179"/>
      <c r="E29" s="1180"/>
      <c r="F29" s="1180"/>
      <c r="G29" s="1179"/>
      <c r="H29" s="1180"/>
      <c r="I29" s="1181"/>
      <c r="J29" s="1182"/>
      <c r="K29" s="1182"/>
      <c r="L29" s="1183"/>
      <c r="M29" s="574"/>
      <c r="N29" s="574"/>
      <c r="P29" s="552"/>
      <c r="Q29" s="531"/>
    </row>
    <row r="30" spans="2:17">
      <c r="B30" s="1179"/>
      <c r="C30" s="1179"/>
      <c r="D30" s="1179"/>
      <c r="E30" s="1180"/>
      <c r="F30" s="1180"/>
      <c r="G30" s="1179"/>
      <c r="H30" s="1180"/>
      <c r="I30" s="1181"/>
      <c r="J30" s="1182"/>
      <c r="K30" s="1182"/>
      <c r="L30" s="1183"/>
      <c r="M30" s="574"/>
      <c r="N30" s="574"/>
      <c r="P30" s="552"/>
      <c r="Q30" s="531"/>
    </row>
    <row r="31" spans="2:17">
      <c r="B31" s="1179"/>
      <c r="C31" s="1179"/>
      <c r="D31" s="1179"/>
      <c r="E31" s="1180"/>
      <c r="F31" s="1180"/>
      <c r="G31" s="1179"/>
      <c r="H31" s="1180"/>
      <c r="I31" s="1181"/>
      <c r="J31" s="1182"/>
      <c r="K31" s="1182"/>
      <c r="L31" s="1183"/>
      <c r="M31" s="574"/>
      <c r="N31" s="574"/>
      <c r="P31" s="552"/>
      <c r="Q31" s="531"/>
    </row>
    <row r="32" spans="2:17">
      <c r="E32" s="83"/>
      <c r="F32" s="83"/>
      <c r="H32" s="83"/>
      <c r="I32" s="573"/>
      <c r="J32" s="574"/>
      <c r="K32" s="574"/>
      <c r="L32" s="574"/>
      <c r="M32" s="574"/>
      <c r="N32" s="574"/>
      <c r="O32" s="574"/>
      <c r="P32" s="552"/>
      <c r="Q32" s="531"/>
    </row>
    <row r="33" spans="5:16">
      <c r="E33" s="83"/>
      <c r="F33" s="83"/>
      <c r="G33" s="83"/>
      <c r="H33" s="83"/>
      <c r="J33" s="574"/>
      <c r="K33" s="574"/>
      <c r="M33" s="574"/>
      <c r="N33" s="574"/>
      <c r="P33" s="552"/>
    </row>
    <row r="34" spans="5:16">
      <c r="E34" s="83"/>
      <c r="F34" s="83"/>
      <c r="G34" s="83"/>
      <c r="H34" s="83"/>
      <c r="J34" s="574"/>
      <c r="K34" s="574"/>
      <c r="M34" s="574"/>
      <c r="N34" s="574"/>
      <c r="P34" s="552"/>
    </row>
    <row r="35" spans="5:16">
      <c r="E35" s="83"/>
      <c r="F35" s="83"/>
      <c r="G35" s="83"/>
      <c r="H35" s="83"/>
      <c r="J35" s="574"/>
      <c r="K35" s="574"/>
      <c r="L35" s="574"/>
      <c r="M35" s="574"/>
      <c r="N35" s="574"/>
      <c r="O35" s="574"/>
      <c r="P35" s="552"/>
    </row>
    <row r="36" spans="5:16">
      <c r="E36" s="83"/>
      <c r="F36" s="83"/>
      <c r="G36" s="83"/>
      <c r="H36" s="83"/>
      <c r="J36" s="574"/>
      <c r="K36" s="574"/>
      <c r="M36" s="574"/>
      <c r="N36" s="574"/>
      <c r="P36" s="552"/>
    </row>
    <row r="37" spans="5:16">
      <c r="E37" s="83"/>
      <c r="F37" s="83"/>
      <c r="G37" s="83"/>
      <c r="H37" s="83"/>
      <c r="J37" s="574"/>
      <c r="K37" s="574"/>
      <c r="L37" s="574"/>
      <c r="M37" s="574"/>
      <c r="N37" s="574"/>
      <c r="O37" s="574"/>
      <c r="P37" s="552"/>
    </row>
    <row r="38" spans="5:16">
      <c r="E38" s="83"/>
      <c r="F38" s="83"/>
      <c r="G38" s="83"/>
      <c r="H38" s="83"/>
      <c r="J38" s="574"/>
      <c r="K38" s="574"/>
      <c r="M38" s="574"/>
      <c r="N38" s="574"/>
      <c r="P38" s="552"/>
    </row>
    <row r="39" spans="5:16">
      <c r="E39" s="83"/>
      <c r="F39" s="83"/>
      <c r="G39" s="83"/>
      <c r="H39" s="83"/>
      <c r="J39" s="574"/>
      <c r="K39" s="574"/>
      <c r="L39" s="574"/>
      <c r="M39" s="574"/>
      <c r="N39" s="574"/>
      <c r="O39" s="574"/>
      <c r="P39" s="552"/>
    </row>
  </sheetData>
  <mergeCells count="1">
    <mergeCell ref="A1:G1"/>
  </mergeCells>
  <conditionalFormatting sqref="F4:F15">
    <cfRule type="cellIs" dxfId="89" priority="1" stopIfTrue="1" operator="equal">
      <formula>"A"</formula>
    </cfRule>
    <cfRule type="cellIs" dxfId="88" priority="2" stopIfTrue="1" operator="equal">
      <formula>"F"</formula>
    </cfRule>
    <cfRule type="cellIs" dxfId="87" priority="3" stopIfTrue="1" operator="equal">
      <formula>$Y4</formula>
    </cfRule>
  </conditionalFormatting>
  <pageMargins left="0.7" right="0.7" top="0.75" bottom="0.75" header="0.3" footer="0.3"/>
  <pageSetup paperSize="9" orientation="portrait" r:id="rId1"/>
  <headerFooter>
    <oddFooter>&amp;L_x000D_&amp;1#&amp;"Calibri"&amp;10&amp;K000000 Data sensitivity - 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tabColor theme="9" tint="0.59999389629810485"/>
  </sheetPr>
  <dimension ref="A1:ZN156"/>
  <sheetViews>
    <sheetView zoomScale="70" zoomScaleNormal="70" zoomScaleSheetLayoutView="130" workbookViewId="0">
      <selection sqref="A1:I44"/>
    </sheetView>
  </sheetViews>
  <sheetFormatPr defaultColWidth="9.140625" defaultRowHeight="15"/>
  <cols>
    <col min="1" max="1" width="14.7109375" style="3" customWidth="1"/>
    <col min="2" max="2" width="42.7109375" style="3" customWidth="1"/>
    <col min="3" max="3" width="13.140625" style="3" bestFit="1" customWidth="1"/>
    <col min="4" max="4" width="19.28515625" style="3" bestFit="1" customWidth="1"/>
    <col min="5" max="6" width="11.7109375" style="3" customWidth="1"/>
    <col min="7" max="7" width="14.42578125" style="3" bestFit="1" customWidth="1"/>
    <col min="8" max="8" width="14.42578125" style="34" bestFit="1" customWidth="1"/>
    <col min="9" max="9" width="13.140625" style="3" customWidth="1"/>
    <col min="10" max="10" width="24" style="3" customWidth="1"/>
    <col min="11" max="11" width="9.7109375" style="3" bestFit="1" customWidth="1"/>
    <col min="12" max="13" width="10.5703125" style="3" bestFit="1" customWidth="1"/>
    <col min="14" max="16" width="9.7109375" style="3" bestFit="1" customWidth="1"/>
    <col min="17" max="17" width="11.5703125" style="3" bestFit="1" customWidth="1"/>
    <col min="18" max="21" width="9.85546875" style="3" bestFit="1" customWidth="1"/>
    <col min="22" max="27" width="9.7109375" style="3" bestFit="1" customWidth="1"/>
    <col min="28" max="68" width="9.85546875" style="3" bestFit="1" customWidth="1"/>
    <col min="69" max="88" width="9.42578125" style="3" bestFit="1" customWidth="1"/>
    <col min="89" max="97" width="9.28515625" style="3" bestFit="1" customWidth="1"/>
    <col min="98" max="119" width="10.140625" style="3" bestFit="1" customWidth="1"/>
    <col min="120" max="128" width="9.28515625" style="3" bestFit="1" customWidth="1"/>
    <col min="129" max="149" width="9.42578125" style="3" bestFit="1" customWidth="1"/>
    <col min="150" max="189" width="9.28515625" style="3" bestFit="1" customWidth="1"/>
    <col min="190" max="211" width="9.85546875" style="3" bestFit="1" customWidth="1"/>
    <col min="212" max="220" width="9.28515625" style="3" bestFit="1" customWidth="1"/>
    <col min="221" max="241" width="9.7109375" style="3" bestFit="1" customWidth="1"/>
    <col min="242" max="250" width="9.28515625" style="3" bestFit="1" customWidth="1"/>
    <col min="251" max="272" width="9.42578125" style="3" bestFit="1" customWidth="1"/>
    <col min="273" max="281" width="9.28515625" style="3" bestFit="1" customWidth="1"/>
    <col min="282" max="302" width="10" style="3" bestFit="1" customWidth="1"/>
    <col min="303" max="311" width="9.28515625" style="3" bestFit="1" customWidth="1"/>
    <col min="312" max="333" width="9.7109375" style="3" bestFit="1" customWidth="1"/>
    <col min="334" max="373" width="9.28515625" style="3" bestFit="1" customWidth="1"/>
    <col min="374" max="392" width="9.7109375" style="3" bestFit="1" customWidth="1"/>
    <col min="393" max="401" width="9.28515625" style="3" bestFit="1" customWidth="1"/>
    <col min="402" max="423" width="9.85546875" style="3" bestFit="1" customWidth="1"/>
    <col min="424" max="432" width="9.28515625" style="3" bestFit="1" customWidth="1"/>
    <col min="433" max="453" width="9.42578125" style="3" bestFit="1" customWidth="1"/>
    <col min="454" max="462" width="9.28515625" style="3" bestFit="1" customWidth="1"/>
    <col min="463" max="484" width="10.140625" style="3" bestFit="1" customWidth="1"/>
    <col min="485" max="493" width="9.28515625" style="3" bestFit="1" customWidth="1"/>
    <col min="494" max="514" width="9.42578125" style="3" bestFit="1" customWidth="1"/>
    <col min="515" max="554" width="9.28515625" style="3" bestFit="1" customWidth="1"/>
    <col min="555" max="576" width="9.85546875" style="3" bestFit="1" customWidth="1"/>
    <col min="577" max="585" width="9.28515625" style="3" bestFit="1" customWidth="1"/>
    <col min="586" max="606" width="9.7109375" style="3" bestFit="1" customWidth="1"/>
    <col min="607" max="615" width="9.28515625" style="3" bestFit="1" customWidth="1"/>
    <col min="616" max="637" width="9.42578125" style="3" bestFit="1" customWidth="1"/>
    <col min="638" max="646" width="9.28515625" style="3" bestFit="1" customWidth="1"/>
    <col min="647" max="667" width="10" style="3" bestFit="1" customWidth="1"/>
    <col min="668" max="676" width="9.28515625" style="3" bestFit="1" customWidth="1"/>
    <col min="677" max="681" width="9.7109375" style="3" bestFit="1" customWidth="1"/>
    <col min="682" max="682" width="11.42578125" style="3" bestFit="1" customWidth="1"/>
    <col min="683" max="683" width="9.140625" style="3"/>
    <col min="684" max="684" width="9.42578125" style="3" bestFit="1" customWidth="1"/>
    <col min="685" max="688" width="9.42578125" style="3" customWidth="1"/>
    <col min="689" max="689" width="11.42578125" style="567" bestFit="1" customWidth="1"/>
    <col min="690" max="690" width="9.28515625" style="567" bestFit="1" customWidth="1"/>
    <col min="691" max="691" width="9.140625" style="3"/>
    <col min="692" max="692" width="12.7109375" style="3" bestFit="1" customWidth="1"/>
    <col min="693" max="693" width="8.85546875" style="3" bestFit="1" customWidth="1"/>
    <col min="694" max="694" width="9.7109375" style="3" bestFit="1" customWidth="1"/>
    <col min="695" max="701" width="8.85546875" style="3" bestFit="1" customWidth="1"/>
    <col min="702" max="703" width="9.85546875" style="3" bestFit="1" customWidth="1"/>
    <col min="704" max="709" width="9.7109375" style="3" bestFit="1" customWidth="1"/>
    <col min="710" max="718" width="8.85546875" style="3" bestFit="1" customWidth="1"/>
    <col min="719" max="740" width="9.85546875" style="3" bestFit="1" customWidth="1"/>
    <col min="741" max="744" width="8.42578125" style="3" bestFit="1" customWidth="1"/>
    <col min="745" max="770" width="9.42578125" style="3" bestFit="1" customWidth="1"/>
    <col min="771" max="801" width="10.140625" style="3" bestFit="1" customWidth="1"/>
    <col min="802" max="831" width="9.42578125" style="3" bestFit="1" customWidth="1"/>
    <col min="832" max="862" width="8.85546875" style="3" bestFit="1" customWidth="1"/>
    <col min="863" max="893" width="9.85546875" style="3" bestFit="1" customWidth="1"/>
    <col min="894" max="923" width="9.7109375" style="3" bestFit="1" customWidth="1"/>
    <col min="924" max="954" width="9.42578125" style="3" bestFit="1" customWidth="1"/>
    <col min="955" max="984" width="10" style="3" bestFit="1" customWidth="1"/>
    <col min="985" max="1015" width="9.7109375" style="3" bestFit="1" customWidth="1"/>
    <col min="1016" max="1046" width="9.28515625" style="3" bestFit="1" customWidth="1"/>
    <col min="1047" max="1074" width="9.7109375" style="3" bestFit="1" customWidth="1"/>
    <col min="1075" max="1105" width="9.85546875" style="3" bestFit="1" customWidth="1"/>
    <col min="1106" max="1135" width="9.42578125" style="3" bestFit="1" customWidth="1"/>
    <col min="1136" max="1166" width="10.140625" style="3" bestFit="1" customWidth="1"/>
    <col min="1167" max="1196" width="9.42578125" style="3" bestFit="1" customWidth="1"/>
    <col min="1197" max="1227" width="8.85546875" style="3" bestFit="1" customWidth="1"/>
    <col min="1228" max="1258" width="9.85546875" style="3" bestFit="1" customWidth="1"/>
    <col min="1259" max="1288" width="9.7109375" style="3" bestFit="1" customWidth="1"/>
    <col min="1289" max="1319" width="9.42578125" style="3" bestFit="1" customWidth="1"/>
    <col min="1320" max="1349" width="10" style="3" bestFit="1" customWidth="1"/>
    <col min="1350" max="1365" width="9.7109375" style="3" bestFit="1" customWidth="1"/>
    <col min="1366" max="16384" width="9.140625" style="3"/>
  </cols>
  <sheetData>
    <row r="1" spans="1:690" s="6" customFormat="1" ht="39" customHeight="1">
      <c r="A1" s="951" t="s">
        <v>560</v>
      </c>
      <c r="B1" s="951" t="s">
        <v>561</v>
      </c>
      <c r="C1" s="951" t="s">
        <v>562</v>
      </c>
      <c r="D1" s="951" t="s">
        <v>563</v>
      </c>
      <c r="E1" s="951" t="s">
        <v>564</v>
      </c>
      <c r="F1" s="951" t="s">
        <v>565</v>
      </c>
      <c r="G1" s="951" t="s">
        <v>566</v>
      </c>
      <c r="H1" s="951" t="s">
        <v>56</v>
      </c>
      <c r="I1" s="951" t="s">
        <v>567</v>
      </c>
      <c r="J1" s="951" t="s">
        <v>568</v>
      </c>
      <c r="L1" s="12" t="s">
        <v>569</v>
      </c>
      <c r="ZM1" s="568"/>
      <c r="ZN1" s="568"/>
    </row>
    <row r="2" spans="1:690" ht="25.5" customHeight="1">
      <c r="A2" s="913" t="s">
        <v>921</v>
      </c>
      <c r="B2" s="1075" t="s">
        <v>922</v>
      </c>
      <c r="C2" s="913">
        <v>329706.66200000007</v>
      </c>
      <c r="D2" s="913" t="s">
        <v>237</v>
      </c>
      <c r="E2" s="913">
        <f>C2</f>
        <v>329706.66200000007</v>
      </c>
      <c r="F2" s="913">
        <f>C2</f>
        <v>329706.66200000007</v>
      </c>
      <c r="G2" s="913">
        <f>C2-F2</f>
        <v>0</v>
      </c>
      <c r="H2" s="768">
        <f t="shared" ref="H2:H3" si="0">F2-E2</f>
        <v>0</v>
      </c>
      <c r="I2" s="952">
        <f t="shared" ref="I2" si="1">H2/E2</f>
        <v>0</v>
      </c>
      <c r="J2" s="758"/>
      <c r="L2" s="659">
        <f>F2/C2</f>
        <v>1</v>
      </c>
      <c r="M2" s="647"/>
      <c r="N2" s="646"/>
    </row>
    <row r="3" spans="1:690" ht="25.5" customHeight="1">
      <c r="A3" s="913" t="s">
        <v>923</v>
      </c>
      <c r="B3" s="1075" t="s">
        <v>924</v>
      </c>
      <c r="C3" s="913">
        <v>718628.27</v>
      </c>
      <c r="D3" s="913" t="s">
        <v>237</v>
      </c>
      <c r="E3" s="913">
        <v>422409</v>
      </c>
      <c r="F3" s="913">
        <v>645126</v>
      </c>
      <c r="G3" s="913">
        <f t="shared" ref="G3" si="2">C3-F3</f>
        <v>73502.270000000019</v>
      </c>
      <c r="H3" s="768">
        <f t="shared" si="0"/>
        <v>222717</v>
      </c>
      <c r="I3" s="952">
        <f>H3/E3</f>
        <v>0.52725439088655779</v>
      </c>
      <c r="J3" s="758"/>
      <c r="L3" s="659">
        <f t="shared" ref="L3:L24" si="3">F3/C3</f>
        <v>0.89771864944862245</v>
      </c>
      <c r="M3" s="647"/>
      <c r="N3" s="646"/>
    </row>
    <row r="4" spans="1:690" ht="25.5" customHeight="1">
      <c r="A4" s="913" t="s">
        <v>925</v>
      </c>
      <c r="B4" s="1075" t="s">
        <v>926</v>
      </c>
      <c r="C4" s="913">
        <v>30811.51</v>
      </c>
      <c r="D4" s="913" t="s">
        <v>237</v>
      </c>
      <c r="E4" s="913">
        <f>C4*1</f>
        <v>30811.51</v>
      </c>
      <c r="F4" s="913">
        <f>C4</f>
        <v>30811.51</v>
      </c>
      <c r="G4" s="913">
        <f t="shared" ref="G4:G25" si="4">C4-F4</f>
        <v>0</v>
      </c>
      <c r="H4" s="768">
        <f t="shared" ref="H4:H24" si="5">F4-E4</f>
        <v>0</v>
      </c>
      <c r="I4" s="952">
        <f t="shared" ref="I4:I10" si="6">H4/E4</f>
        <v>0</v>
      </c>
      <c r="J4" s="758"/>
      <c r="L4" s="659">
        <f t="shared" si="3"/>
        <v>1</v>
      </c>
      <c r="M4" s="647"/>
      <c r="N4" s="646"/>
    </row>
    <row r="5" spans="1:690" ht="25.5" customHeight="1">
      <c r="A5" s="913" t="s">
        <v>927</v>
      </c>
      <c r="B5" s="1075" t="s">
        <v>928</v>
      </c>
      <c r="C5" s="913">
        <v>19162</v>
      </c>
      <c r="D5" s="913" t="s">
        <v>237</v>
      </c>
      <c r="E5" s="913">
        <f>C5*1</f>
        <v>19162</v>
      </c>
      <c r="F5" s="913">
        <f>C5*1</f>
        <v>19162</v>
      </c>
      <c r="G5" s="913">
        <f t="shared" ref="G5:G8" si="7">C5-F5</f>
        <v>0</v>
      </c>
      <c r="H5" s="768">
        <f t="shared" ref="H5:H8" si="8">F5-E5</f>
        <v>0</v>
      </c>
      <c r="I5" s="952">
        <f>H5/E5</f>
        <v>0</v>
      </c>
      <c r="J5" s="758"/>
      <c r="L5" s="659">
        <f t="shared" ref="L5:L7" si="9">F5/C5</f>
        <v>1</v>
      </c>
      <c r="M5" s="647"/>
      <c r="N5" s="646"/>
    </row>
    <row r="6" spans="1:690" ht="25.5" customHeight="1">
      <c r="A6" s="913" t="s">
        <v>929</v>
      </c>
      <c r="B6" s="1075" t="s">
        <v>930</v>
      </c>
      <c r="C6" s="913">
        <v>7129</v>
      </c>
      <c r="D6" s="913" t="s">
        <v>237</v>
      </c>
      <c r="E6" s="913">
        <v>5865</v>
      </c>
      <c r="F6" s="913">
        <f>C6*1</f>
        <v>7129</v>
      </c>
      <c r="G6" s="913">
        <f t="shared" si="7"/>
        <v>0</v>
      </c>
      <c r="H6" s="768">
        <f t="shared" si="8"/>
        <v>1264</v>
      </c>
      <c r="I6" s="952">
        <f>H6/E6</f>
        <v>0.21551577152600171</v>
      </c>
      <c r="J6" s="758"/>
      <c r="L6" s="659">
        <f t="shared" si="9"/>
        <v>1</v>
      </c>
      <c r="M6" s="647"/>
      <c r="N6" s="646"/>
    </row>
    <row r="7" spans="1:690" ht="25.5" customHeight="1">
      <c r="A7" s="913" t="s">
        <v>931</v>
      </c>
      <c r="B7" s="1075" t="s">
        <v>932</v>
      </c>
      <c r="C7" s="913">
        <v>4052</v>
      </c>
      <c r="D7" s="913" t="s">
        <v>237</v>
      </c>
      <c r="E7" s="913">
        <v>0</v>
      </c>
      <c r="F7" s="913">
        <v>2836</v>
      </c>
      <c r="G7" s="913">
        <f t="shared" si="7"/>
        <v>1216</v>
      </c>
      <c r="H7" s="768">
        <f t="shared" si="8"/>
        <v>2836</v>
      </c>
      <c r="I7" s="952" t="e">
        <f>H7/E7</f>
        <v>#DIV/0!</v>
      </c>
      <c r="J7" s="758"/>
      <c r="L7" s="659">
        <f t="shared" si="9"/>
        <v>0.69990128331688051</v>
      </c>
      <c r="M7" s="647"/>
      <c r="N7" s="646"/>
      <c r="O7" s="3">
        <f>0.7*C7</f>
        <v>2836.3999999999996</v>
      </c>
    </row>
    <row r="8" spans="1:690" ht="25.5" customHeight="1">
      <c r="A8" s="913" t="s">
        <v>933</v>
      </c>
      <c r="B8" s="1075" t="s">
        <v>934</v>
      </c>
      <c r="C8" s="913">
        <v>23250</v>
      </c>
      <c r="D8" s="913" t="s">
        <v>237</v>
      </c>
      <c r="E8" s="913">
        <v>16823</v>
      </c>
      <c r="F8" s="913">
        <f>C8*0.923</f>
        <v>21459.75</v>
      </c>
      <c r="G8" s="913">
        <f t="shared" si="7"/>
        <v>1790.25</v>
      </c>
      <c r="H8" s="768">
        <f t="shared" si="8"/>
        <v>4636.75</v>
      </c>
      <c r="I8" s="952">
        <f t="shared" ref="I8" si="10">H8/E8</f>
        <v>0.27561968733281816</v>
      </c>
      <c r="J8" s="758"/>
      <c r="L8" s="659">
        <f>F8/C8</f>
        <v>0.92300000000000004</v>
      </c>
      <c r="M8" s="647"/>
      <c r="N8" s="646"/>
    </row>
    <row r="9" spans="1:690" ht="25.5" customHeight="1">
      <c r="A9" s="913" t="s">
        <v>935</v>
      </c>
      <c r="B9" s="1075" t="s">
        <v>936</v>
      </c>
      <c r="C9" s="913">
        <v>18500</v>
      </c>
      <c r="D9" s="913" t="s">
        <v>238</v>
      </c>
      <c r="E9" s="913">
        <v>15365</v>
      </c>
      <c r="F9" s="913">
        <f>C9*0.923</f>
        <v>17075.5</v>
      </c>
      <c r="G9" s="913">
        <f t="shared" si="4"/>
        <v>1424.5</v>
      </c>
      <c r="H9" s="768">
        <f t="shared" si="5"/>
        <v>1710.5</v>
      </c>
      <c r="I9" s="952">
        <f t="shared" si="6"/>
        <v>0.11132443865929059</v>
      </c>
      <c r="J9" s="758"/>
      <c r="L9" s="659">
        <f t="shared" si="3"/>
        <v>0.92300000000000004</v>
      </c>
      <c r="M9" s="647"/>
      <c r="N9" s="646"/>
    </row>
    <row r="10" spans="1:690" ht="25.5" customHeight="1">
      <c r="A10" s="913" t="s">
        <v>938</v>
      </c>
      <c r="B10" s="1075" t="s">
        <v>939</v>
      </c>
      <c r="C10" s="913">
        <v>5632</v>
      </c>
      <c r="D10" s="913" t="s">
        <v>238</v>
      </c>
      <c r="E10" s="913">
        <v>0</v>
      </c>
      <c r="F10" s="913">
        <f>C10*0.82</f>
        <v>4618.24</v>
      </c>
      <c r="G10" s="913">
        <f t="shared" si="4"/>
        <v>1013.7600000000002</v>
      </c>
      <c r="H10" s="768">
        <f t="shared" si="5"/>
        <v>4618.24</v>
      </c>
      <c r="I10" s="952" t="e">
        <f t="shared" si="6"/>
        <v>#DIV/0!</v>
      </c>
      <c r="J10" s="758"/>
      <c r="L10" s="659">
        <f t="shared" si="3"/>
        <v>0.82</v>
      </c>
      <c r="M10" s="647"/>
      <c r="N10" s="646"/>
    </row>
    <row r="11" spans="1:690" ht="25.5" customHeight="1">
      <c r="A11" s="913" t="s">
        <v>941</v>
      </c>
      <c r="B11" s="1075" t="s">
        <v>942</v>
      </c>
      <c r="C11" s="913">
        <v>1</v>
      </c>
      <c r="D11" s="913" t="s">
        <v>233</v>
      </c>
      <c r="E11" s="913">
        <v>0</v>
      </c>
      <c r="F11" s="913">
        <v>0</v>
      </c>
      <c r="G11" s="913">
        <f t="shared" si="4"/>
        <v>1</v>
      </c>
      <c r="H11" s="768">
        <f t="shared" si="5"/>
        <v>0</v>
      </c>
      <c r="I11" s="952" t="e">
        <f>H11/E11</f>
        <v>#DIV/0!</v>
      </c>
      <c r="J11" s="758"/>
      <c r="L11" s="659">
        <f>F11/C11</f>
        <v>0</v>
      </c>
      <c r="M11" s="647"/>
      <c r="N11" s="646"/>
    </row>
    <row r="12" spans="1:690" ht="25.5" customHeight="1">
      <c r="A12" s="913" t="s">
        <v>943</v>
      </c>
      <c r="B12" s="1075" t="s">
        <v>944</v>
      </c>
      <c r="C12" s="913">
        <v>1</v>
      </c>
      <c r="D12" s="913" t="s">
        <v>233</v>
      </c>
      <c r="E12" s="913">
        <v>0</v>
      </c>
      <c r="F12" s="913">
        <v>0</v>
      </c>
      <c r="G12" s="913">
        <f t="shared" si="4"/>
        <v>1</v>
      </c>
      <c r="H12" s="768">
        <f t="shared" si="5"/>
        <v>0</v>
      </c>
      <c r="I12" s="952" t="e">
        <f>H12/E12</f>
        <v>#DIV/0!</v>
      </c>
      <c r="J12" s="758"/>
      <c r="L12" s="659">
        <f t="shared" si="3"/>
        <v>0</v>
      </c>
      <c r="M12" s="647"/>
      <c r="N12" s="646"/>
    </row>
    <row r="13" spans="1:690" ht="25.5" customHeight="1">
      <c r="A13" s="913" t="s">
        <v>945</v>
      </c>
      <c r="B13" s="1075" t="s">
        <v>946</v>
      </c>
      <c r="C13" s="913">
        <v>3</v>
      </c>
      <c r="D13" s="913" t="s">
        <v>233</v>
      </c>
      <c r="E13" s="913">
        <v>0</v>
      </c>
      <c r="F13" s="913">
        <v>3</v>
      </c>
      <c r="G13" s="913">
        <f t="shared" si="4"/>
        <v>0</v>
      </c>
      <c r="H13" s="768">
        <f t="shared" si="5"/>
        <v>3</v>
      </c>
      <c r="I13" s="952" t="e">
        <f t="shared" ref="I13:I17" si="11">H13/E13</f>
        <v>#DIV/0!</v>
      </c>
      <c r="J13" s="758"/>
      <c r="L13" s="659">
        <f t="shared" si="3"/>
        <v>1</v>
      </c>
      <c r="M13" s="647"/>
      <c r="N13" s="646"/>
    </row>
    <row r="14" spans="1:690" ht="25.5" customHeight="1">
      <c r="A14" s="913" t="s">
        <v>940</v>
      </c>
      <c r="B14" s="1075" t="s">
        <v>947</v>
      </c>
      <c r="C14" s="913">
        <v>6457</v>
      </c>
      <c r="D14" s="913" t="s">
        <v>239</v>
      </c>
      <c r="E14" s="913">
        <v>0</v>
      </c>
      <c r="F14" s="913">
        <v>0</v>
      </c>
      <c r="G14" s="913">
        <f t="shared" si="4"/>
        <v>6457</v>
      </c>
      <c r="H14" s="768">
        <f t="shared" si="5"/>
        <v>0</v>
      </c>
      <c r="I14" s="952" t="e">
        <f t="shared" si="11"/>
        <v>#DIV/0!</v>
      </c>
      <c r="J14" s="758"/>
      <c r="L14" s="659">
        <f t="shared" si="3"/>
        <v>0</v>
      </c>
      <c r="M14" s="647"/>
      <c r="N14" s="646"/>
    </row>
    <row r="15" spans="1:690" ht="25.5" customHeight="1">
      <c r="A15" s="913" t="s">
        <v>948</v>
      </c>
      <c r="B15" s="1075" t="s">
        <v>949</v>
      </c>
      <c r="C15" s="913">
        <v>256</v>
      </c>
      <c r="D15" s="913" t="s">
        <v>233</v>
      </c>
      <c r="E15" s="913">
        <v>145</v>
      </c>
      <c r="F15" s="913">
        <v>254</v>
      </c>
      <c r="G15" s="913">
        <f t="shared" si="4"/>
        <v>2</v>
      </c>
      <c r="H15" s="768">
        <f t="shared" si="5"/>
        <v>109</v>
      </c>
      <c r="I15" s="952">
        <f>H15/E15</f>
        <v>0.75172413793103443</v>
      </c>
      <c r="J15" s="758"/>
      <c r="L15" s="659">
        <f t="shared" si="3"/>
        <v>0.9921875</v>
      </c>
      <c r="M15" s="647"/>
      <c r="N15" s="646"/>
    </row>
    <row r="16" spans="1:690" ht="25.5" customHeight="1">
      <c r="A16" s="913" t="s">
        <v>950</v>
      </c>
      <c r="B16" s="1075" t="s">
        <v>951</v>
      </c>
      <c r="C16" s="913">
        <v>2</v>
      </c>
      <c r="D16" s="913" t="s">
        <v>233</v>
      </c>
      <c r="E16" s="913">
        <v>0</v>
      </c>
      <c r="F16" s="913">
        <v>0</v>
      </c>
      <c r="G16" s="913">
        <f t="shared" si="4"/>
        <v>2</v>
      </c>
      <c r="H16" s="768">
        <f t="shared" si="5"/>
        <v>0</v>
      </c>
      <c r="I16" s="952" t="e">
        <f t="shared" si="11"/>
        <v>#DIV/0!</v>
      </c>
      <c r="J16" s="758"/>
      <c r="L16" s="659">
        <f t="shared" si="3"/>
        <v>0</v>
      </c>
      <c r="M16" s="647"/>
      <c r="N16" s="646"/>
    </row>
    <row r="17" spans="1:14" ht="25.5" customHeight="1">
      <c r="A17" s="913" t="s">
        <v>952</v>
      </c>
      <c r="B17" s="1075" t="s">
        <v>953</v>
      </c>
      <c r="C17" s="913">
        <v>1</v>
      </c>
      <c r="D17" s="913" t="s">
        <v>233</v>
      </c>
      <c r="E17" s="913">
        <v>0</v>
      </c>
      <c r="F17" s="913">
        <v>1</v>
      </c>
      <c r="G17" s="913">
        <f t="shared" si="4"/>
        <v>0</v>
      </c>
      <c r="H17" s="768">
        <f t="shared" si="5"/>
        <v>1</v>
      </c>
      <c r="I17" s="952" t="e">
        <f t="shared" si="11"/>
        <v>#DIV/0!</v>
      </c>
      <c r="J17" s="758"/>
      <c r="L17" s="659">
        <f t="shared" si="3"/>
        <v>1</v>
      </c>
      <c r="M17" s="647"/>
      <c r="N17" s="646"/>
    </row>
    <row r="18" spans="1:14" ht="25.5" customHeight="1">
      <c r="A18" s="913" t="s">
        <v>937</v>
      </c>
      <c r="B18" s="1075" t="s">
        <v>954</v>
      </c>
      <c r="C18" s="913">
        <v>6424</v>
      </c>
      <c r="D18" s="913" t="s">
        <v>239</v>
      </c>
      <c r="E18" s="913">
        <v>2220</v>
      </c>
      <c r="F18" s="913">
        <v>6298</v>
      </c>
      <c r="G18" s="913">
        <f t="shared" si="4"/>
        <v>126</v>
      </c>
      <c r="H18" s="768">
        <f t="shared" si="5"/>
        <v>4078</v>
      </c>
      <c r="I18" s="952">
        <f>H18/E18</f>
        <v>1.8369369369369368</v>
      </c>
      <c r="J18" s="758"/>
      <c r="L18" s="659">
        <f t="shared" si="3"/>
        <v>0.98038605230386056</v>
      </c>
      <c r="M18" s="647"/>
      <c r="N18" s="646"/>
    </row>
    <row r="19" spans="1:14" ht="25.5" customHeight="1">
      <c r="A19" s="913" t="s">
        <v>955</v>
      </c>
      <c r="B19" s="1075" t="s">
        <v>956</v>
      </c>
      <c r="C19" s="913">
        <v>4604</v>
      </c>
      <c r="D19" s="913" t="s">
        <v>239</v>
      </c>
      <c r="E19" s="913">
        <v>1536</v>
      </c>
      <c r="F19" s="913">
        <v>4178</v>
      </c>
      <c r="G19" s="913">
        <f t="shared" si="4"/>
        <v>426</v>
      </c>
      <c r="H19" s="768">
        <f t="shared" si="5"/>
        <v>2642</v>
      </c>
      <c r="I19" s="952">
        <f t="shared" ref="I19:I23" si="12">H19/E19</f>
        <v>1.7200520833333333</v>
      </c>
      <c r="J19" s="758"/>
      <c r="L19" s="659">
        <f t="shared" si="3"/>
        <v>0.90747176368375326</v>
      </c>
      <c r="M19" s="647"/>
      <c r="N19" s="646"/>
    </row>
    <row r="20" spans="1:14" ht="25.5" customHeight="1">
      <c r="A20" s="913" t="s">
        <v>957</v>
      </c>
      <c r="B20" s="1075" t="s">
        <v>1100</v>
      </c>
      <c r="C20" s="913">
        <v>4133</v>
      </c>
      <c r="D20" s="913" t="s">
        <v>239</v>
      </c>
      <c r="E20" s="913">
        <v>2516</v>
      </c>
      <c r="F20" s="913">
        <v>4133</v>
      </c>
      <c r="G20" s="913">
        <f>C20-F20</f>
        <v>0</v>
      </c>
      <c r="H20" s="768">
        <f t="shared" si="5"/>
        <v>1617</v>
      </c>
      <c r="I20" s="952">
        <f t="shared" si="12"/>
        <v>0.64268680445151039</v>
      </c>
      <c r="J20" s="758"/>
      <c r="L20" s="659">
        <f t="shared" si="3"/>
        <v>1</v>
      </c>
      <c r="M20" s="647"/>
      <c r="N20" s="646"/>
    </row>
    <row r="21" spans="1:14" ht="25.5" customHeight="1">
      <c r="A21" s="913" t="s">
        <v>959</v>
      </c>
      <c r="B21" s="1075" t="s">
        <v>1101</v>
      </c>
      <c r="C21" s="913">
        <v>4136</v>
      </c>
      <c r="D21" s="913" t="s">
        <v>239</v>
      </c>
      <c r="E21" s="913">
        <v>3682</v>
      </c>
      <c r="F21" s="913">
        <v>4136</v>
      </c>
      <c r="G21" s="913">
        <f t="shared" si="4"/>
        <v>0</v>
      </c>
      <c r="H21" s="768">
        <f t="shared" si="5"/>
        <v>454</v>
      </c>
      <c r="I21" s="952">
        <f t="shared" si="12"/>
        <v>0.12330255296034763</v>
      </c>
      <c r="J21" s="758"/>
      <c r="L21" s="659">
        <f t="shared" si="3"/>
        <v>1</v>
      </c>
      <c r="M21" s="647"/>
      <c r="N21" s="646"/>
    </row>
    <row r="22" spans="1:14" ht="25.5" customHeight="1">
      <c r="A22" s="1076" t="s">
        <v>920</v>
      </c>
      <c r="B22" s="1077" t="s">
        <v>1109</v>
      </c>
      <c r="C22" s="1076">
        <v>69</v>
      </c>
      <c r="D22" s="1076" t="s">
        <v>240</v>
      </c>
      <c r="E22" s="1076">
        <v>56</v>
      </c>
      <c r="F22" s="1076">
        <v>69</v>
      </c>
      <c r="G22" s="1076">
        <f t="shared" si="4"/>
        <v>0</v>
      </c>
      <c r="H22" s="1078">
        <f t="shared" si="5"/>
        <v>13</v>
      </c>
      <c r="I22" s="1079">
        <f>H22/E22</f>
        <v>0.23214285714285715</v>
      </c>
      <c r="J22" s="1080"/>
      <c r="L22" s="659">
        <f t="shared" si="3"/>
        <v>1</v>
      </c>
      <c r="M22" s="647"/>
      <c r="N22" s="646"/>
    </row>
    <row r="23" spans="1:14" ht="25.5" customHeight="1">
      <c r="A23" s="913" t="s">
        <v>960</v>
      </c>
      <c r="B23" s="1075" t="s">
        <v>1102</v>
      </c>
      <c r="C23" s="913">
        <v>2735</v>
      </c>
      <c r="D23" s="913" t="s">
        <v>239</v>
      </c>
      <c r="E23" s="913">
        <v>2735</v>
      </c>
      <c r="F23" s="913">
        <v>2735</v>
      </c>
      <c r="G23" s="913">
        <f>C23-F23</f>
        <v>0</v>
      </c>
      <c r="H23" s="768">
        <f t="shared" si="5"/>
        <v>0</v>
      </c>
      <c r="I23" s="952">
        <f t="shared" si="12"/>
        <v>0</v>
      </c>
      <c r="J23" s="758"/>
      <c r="L23" s="659">
        <f t="shared" si="3"/>
        <v>1</v>
      </c>
      <c r="M23" s="647"/>
      <c r="N23" s="646"/>
    </row>
    <row r="24" spans="1:14" ht="25.5" customHeight="1">
      <c r="A24" s="913" t="s">
        <v>961</v>
      </c>
      <c r="B24" s="1075" t="s">
        <v>1103</v>
      </c>
      <c r="C24" s="913">
        <v>45</v>
      </c>
      <c r="D24" s="913" t="s">
        <v>240</v>
      </c>
      <c r="E24" s="913">
        <v>45</v>
      </c>
      <c r="F24" s="913">
        <v>45</v>
      </c>
      <c r="G24" s="913">
        <f t="shared" si="4"/>
        <v>0</v>
      </c>
      <c r="H24" s="768">
        <f t="shared" si="5"/>
        <v>0</v>
      </c>
      <c r="I24" s="952">
        <f>H24/E24</f>
        <v>0</v>
      </c>
      <c r="J24" s="758"/>
      <c r="L24" s="659">
        <f t="shared" si="3"/>
        <v>1</v>
      </c>
      <c r="M24" s="647"/>
      <c r="N24" s="646"/>
    </row>
    <row r="25" spans="1:14" ht="25.5" customHeight="1">
      <c r="A25" s="913" t="s">
        <v>962</v>
      </c>
      <c r="B25" s="1075" t="s">
        <v>1104</v>
      </c>
      <c r="C25" s="913">
        <v>2734</v>
      </c>
      <c r="D25" s="913" t="s">
        <v>239</v>
      </c>
      <c r="E25" s="913">
        <v>2734</v>
      </c>
      <c r="F25" s="913">
        <v>2734</v>
      </c>
      <c r="G25" s="913">
        <f t="shared" si="4"/>
        <v>0</v>
      </c>
      <c r="H25" s="768">
        <f t="shared" ref="H25:H52" si="13">F25-E25</f>
        <v>0</v>
      </c>
      <c r="I25" s="952">
        <f t="shared" ref="I25:I39" si="14">H25/E25</f>
        <v>0</v>
      </c>
      <c r="J25" s="758"/>
      <c r="L25" s="659">
        <f t="shared" ref="L25:L39" si="15">F25/C25</f>
        <v>1</v>
      </c>
      <c r="M25" s="647"/>
      <c r="N25" s="1081"/>
    </row>
    <row r="26" spans="1:14" ht="25.5" customHeight="1">
      <c r="A26" s="913" t="s">
        <v>919</v>
      </c>
      <c r="B26" s="1075" t="s">
        <v>1105</v>
      </c>
      <c r="C26" s="913">
        <v>42</v>
      </c>
      <c r="D26" s="913" t="s">
        <v>240</v>
      </c>
      <c r="E26" s="913">
        <v>42</v>
      </c>
      <c r="F26" s="913">
        <v>42</v>
      </c>
      <c r="G26" s="913">
        <f t="shared" ref="G26:G48" si="16">C26-F26</f>
        <v>0</v>
      </c>
      <c r="H26" s="768">
        <f t="shared" si="13"/>
        <v>0</v>
      </c>
      <c r="I26" s="952">
        <f t="shared" si="14"/>
        <v>0</v>
      </c>
      <c r="J26" s="758"/>
      <c r="L26" s="659">
        <f t="shared" si="15"/>
        <v>1</v>
      </c>
      <c r="M26" s="647"/>
      <c r="N26" s="646"/>
    </row>
    <row r="27" spans="1:14" ht="25.5" customHeight="1">
      <c r="A27" s="913" t="s">
        <v>919</v>
      </c>
      <c r="B27" s="1075" t="s">
        <v>1106</v>
      </c>
      <c r="C27" s="913">
        <v>60</v>
      </c>
      <c r="D27" s="913" t="s">
        <v>240</v>
      </c>
      <c r="E27" s="913">
        <v>60</v>
      </c>
      <c r="F27" s="913">
        <v>60</v>
      </c>
      <c r="G27" s="913">
        <f t="shared" si="16"/>
        <v>0</v>
      </c>
      <c r="H27" s="768">
        <f>F27-E27</f>
        <v>0</v>
      </c>
      <c r="I27" s="952">
        <f t="shared" si="14"/>
        <v>0</v>
      </c>
      <c r="J27" s="758"/>
      <c r="L27" s="659">
        <f t="shared" si="15"/>
        <v>1</v>
      </c>
      <c r="M27" s="647"/>
      <c r="N27" s="646"/>
    </row>
    <row r="28" spans="1:14" ht="25.5" customHeight="1">
      <c r="A28" s="913" t="s">
        <v>963</v>
      </c>
      <c r="B28" s="1075" t="s">
        <v>964</v>
      </c>
      <c r="C28" s="913">
        <v>2</v>
      </c>
      <c r="D28" s="913" t="s">
        <v>240</v>
      </c>
      <c r="E28" s="913">
        <v>0</v>
      </c>
      <c r="F28" s="913">
        <v>0</v>
      </c>
      <c r="G28" s="913">
        <f t="shared" si="16"/>
        <v>2</v>
      </c>
      <c r="H28" s="768">
        <f t="shared" si="13"/>
        <v>0</v>
      </c>
      <c r="I28" s="952" t="e">
        <f t="shared" si="14"/>
        <v>#DIV/0!</v>
      </c>
      <c r="J28" s="758"/>
      <c r="L28" s="659">
        <f t="shared" si="15"/>
        <v>0</v>
      </c>
      <c r="M28" s="647"/>
      <c r="N28" s="646"/>
    </row>
    <row r="29" spans="1:14" ht="25.5" customHeight="1">
      <c r="A29" s="913" t="s">
        <v>965</v>
      </c>
      <c r="B29" s="1075" t="s">
        <v>966</v>
      </c>
      <c r="C29" s="913">
        <v>1</v>
      </c>
      <c r="D29" s="913" t="s">
        <v>1107</v>
      </c>
      <c r="E29" s="913">
        <v>0</v>
      </c>
      <c r="F29" s="913">
        <v>1</v>
      </c>
      <c r="G29" s="913">
        <f t="shared" si="16"/>
        <v>0</v>
      </c>
      <c r="H29" s="768">
        <f t="shared" si="13"/>
        <v>1</v>
      </c>
      <c r="I29" s="952" t="e">
        <f t="shared" si="14"/>
        <v>#DIV/0!</v>
      </c>
      <c r="J29" s="758"/>
      <c r="L29" s="659">
        <f t="shared" si="15"/>
        <v>1</v>
      </c>
      <c r="M29" s="647"/>
      <c r="N29" s="646"/>
    </row>
    <row r="30" spans="1:14" ht="25.5" customHeight="1">
      <c r="A30" s="913" t="s">
        <v>967</v>
      </c>
      <c r="B30" s="1075" t="s">
        <v>968</v>
      </c>
      <c r="C30" s="913">
        <v>1</v>
      </c>
      <c r="D30" s="913" t="s">
        <v>240</v>
      </c>
      <c r="E30" s="913">
        <v>0</v>
      </c>
      <c r="F30" s="913">
        <v>1</v>
      </c>
      <c r="G30" s="913">
        <f t="shared" si="16"/>
        <v>0</v>
      </c>
      <c r="H30" s="768">
        <f t="shared" si="13"/>
        <v>1</v>
      </c>
      <c r="I30" s="952" t="e">
        <f t="shared" si="14"/>
        <v>#DIV/0!</v>
      </c>
      <c r="J30" s="758"/>
      <c r="L30" s="659">
        <f t="shared" si="15"/>
        <v>1</v>
      </c>
      <c r="M30" s="647"/>
      <c r="N30" s="646"/>
    </row>
    <row r="31" spans="1:14" ht="25.5" customHeight="1">
      <c r="A31" s="913" t="s">
        <v>972</v>
      </c>
      <c r="B31" s="1075" t="s">
        <v>973</v>
      </c>
      <c r="C31" s="913">
        <v>1</v>
      </c>
      <c r="D31" s="913" t="s">
        <v>1108</v>
      </c>
      <c r="E31" s="913">
        <v>0</v>
      </c>
      <c r="F31" s="913">
        <v>1</v>
      </c>
      <c r="G31" s="913">
        <f t="shared" si="16"/>
        <v>0</v>
      </c>
      <c r="H31" s="768">
        <f t="shared" si="13"/>
        <v>1</v>
      </c>
      <c r="I31" s="952" t="e">
        <f t="shared" si="14"/>
        <v>#DIV/0!</v>
      </c>
      <c r="J31" s="758"/>
      <c r="L31" s="659">
        <f t="shared" si="15"/>
        <v>1</v>
      </c>
      <c r="M31" s="647"/>
      <c r="N31" s="646"/>
    </row>
    <row r="32" spans="1:14" ht="25.5" customHeight="1">
      <c r="A32" s="913" t="s">
        <v>974</v>
      </c>
      <c r="B32" s="1075" t="s">
        <v>975</v>
      </c>
      <c r="C32" s="913">
        <v>1</v>
      </c>
      <c r="D32" s="913" t="s">
        <v>1108</v>
      </c>
      <c r="E32" s="913">
        <v>0</v>
      </c>
      <c r="F32" s="913">
        <v>1</v>
      </c>
      <c r="G32" s="913">
        <f t="shared" si="16"/>
        <v>0</v>
      </c>
      <c r="H32" s="768">
        <f t="shared" si="13"/>
        <v>1</v>
      </c>
      <c r="I32" s="952" t="e">
        <f t="shared" si="14"/>
        <v>#DIV/0!</v>
      </c>
      <c r="J32" s="758"/>
      <c r="L32" s="659">
        <f t="shared" si="15"/>
        <v>1</v>
      </c>
      <c r="M32" s="647"/>
      <c r="N32" s="646"/>
    </row>
    <row r="33" spans="1:14" ht="25.5" customHeight="1">
      <c r="A33" s="913" t="s">
        <v>976</v>
      </c>
      <c r="B33" s="1075" t="s">
        <v>977</v>
      </c>
      <c r="C33" s="913">
        <v>1</v>
      </c>
      <c r="D33" s="913" t="s">
        <v>242</v>
      </c>
      <c r="E33" s="913">
        <v>0</v>
      </c>
      <c r="F33" s="913">
        <v>0</v>
      </c>
      <c r="G33" s="913">
        <f t="shared" si="16"/>
        <v>1</v>
      </c>
      <c r="H33" s="768">
        <f t="shared" si="13"/>
        <v>0</v>
      </c>
      <c r="I33" s="952" t="e">
        <f t="shared" si="14"/>
        <v>#DIV/0!</v>
      </c>
      <c r="J33" s="758"/>
      <c r="L33" s="659">
        <f t="shared" si="15"/>
        <v>0</v>
      </c>
      <c r="M33" s="647"/>
      <c r="N33" s="646"/>
    </row>
    <row r="34" spans="1:14" ht="25.5" customHeight="1">
      <c r="A34" s="913" t="s">
        <v>978</v>
      </c>
      <c r="B34" s="1075" t="s">
        <v>979</v>
      </c>
      <c r="C34" s="913">
        <v>1</v>
      </c>
      <c r="D34" s="913" t="s">
        <v>242</v>
      </c>
      <c r="E34" s="913">
        <v>0</v>
      </c>
      <c r="F34" s="913">
        <v>0</v>
      </c>
      <c r="G34" s="913">
        <f t="shared" si="16"/>
        <v>1</v>
      </c>
      <c r="H34" s="768">
        <f t="shared" si="13"/>
        <v>0</v>
      </c>
      <c r="I34" s="952" t="e">
        <f t="shared" si="14"/>
        <v>#DIV/0!</v>
      </c>
      <c r="J34" s="758"/>
      <c r="L34" s="659">
        <f t="shared" si="15"/>
        <v>0</v>
      </c>
      <c r="M34" s="647"/>
      <c r="N34" s="646"/>
    </row>
    <row r="35" spans="1:14" ht="25.5" customHeight="1">
      <c r="A35" s="913" t="s">
        <v>980</v>
      </c>
      <c r="B35" s="1075" t="s">
        <v>981</v>
      </c>
      <c r="C35" s="913">
        <v>1</v>
      </c>
      <c r="D35" s="913" t="s">
        <v>240</v>
      </c>
      <c r="E35" s="913">
        <v>0</v>
      </c>
      <c r="F35" s="913">
        <v>0</v>
      </c>
      <c r="G35" s="913">
        <f t="shared" si="16"/>
        <v>1</v>
      </c>
      <c r="H35" s="768">
        <f t="shared" si="13"/>
        <v>0</v>
      </c>
      <c r="I35" s="952" t="e">
        <f t="shared" si="14"/>
        <v>#DIV/0!</v>
      </c>
      <c r="J35" s="758"/>
      <c r="L35" s="659">
        <f t="shared" si="15"/>
        <v>0</v>
      </c>
      <c r="M35" s="647"/>
      <c r="N35" s="646"/>
    </row>
    <row r="36" spans="1:14" ht="25.5" customHeight="1">
      <c r="A36" s="913" t="s">
        <v>982</v>
      </c>
      <c r="B36" s="1075" t="s">
        <v>983</v>
      </c>
      <c r="C36" s="913">
        <v>1</v>
      </c>
      <c r="D36" s="913" t="s">
        <v>240</v>
      </c>
      <c r="E36" s="913">
        <v>0</v>
      </c>
      <c r="F36" s="913">
        <v>0</v>
      </c>
      <c r="G36" s="913">
        <f t="shared" si="16"/>
        <v>1</v>
      </c>
      <c r="H36" s="768">
        <f t="shared" si="13"/>
        <v>0</v>
      </c>
      <c r="I36" s="952" t="e">
        <f t="shared" si="14"/>
        <v>#DIV/0!</v>
      </c>
      <c r="J36" s="758"/>
      <c r="L36" s="659">
        <f t="shared" si="15"/>
        <v>0</v>
      </c>
      <c r="M36" s="647"/>
      <c r="N36" s="646"/>
    </row>
    <row r="37" spans="1:14" ht="25.5" customHeight="1">
      <c r="A37" s="913" t="s">
        <v>984</v>
      </c>
      <c r="B37" s="1075" t="s">
        <v>985</v>
      </c>
      <c r="C37" s="913">
        <v>1</v>
      </c>
      <c r="D37" s="913" t="s">
        <v>240</v>
      </c>
      <c r="E37" s="913">
        <v>0</v>
      </c>
      <c r="F37" s="913">
        <v>0</v>
      </c>
      <c r="G37" s="913">
        <f t="shared" si="16"/>
        <v>1</v>
      </c>
      <c r="H37" s="768">
        <f t="shared" si="13"/>
        <v>0</v>
      </c>
      <c r="I37" s="952" t="e">
        <f t="shared" si="14"/>
        <v>#DIV/0!</v>
      </c>
      <c r="J37" s="758"/>
      <c r="L37" s="659">
        <f t="shared" si="15"/>
        <v>0</v>
      </c>
      <c r="M37" s="647"/>
      <c r="N37" s="646"/>
    </row>
    <row r="38" spans="1:14" ht="25.5" customHeight="1">
      <c r="A38" s="913" t="s">
        <v>986</v>
      </c>
      <c r="B38" s="1075" t="s">
        <v>987</v>
      </c>
      <c r="C38" s="913">
        <v>1</v>
      </c>
      <c r="D38" s="913" t="s">
        <v>240</v>
      </c>
      <c r="E38" s="913">
        <v>0</v>
      </c>
      <c r="F38" s="913">
        <v>1</v>
      </c>
      <c r="G38" s="913">
        <f t="shared" si="16"/>
        <v>0</v>
      </c>
      <c r="H38" s="768">
        <f t="shared" si="13"/>
        <v>1</v>
      </c>
      <c r="I38" s="952" t="e">
        <f>H38/E38</f>
        <v>#DIV/0!</v>
      </c>
      <c r="J38" s="758"/>
      <c r="L38" s="659">
        <f t="shared" si="15"/>
        <v>1</v>
      </c>
      <c r="M38" s="647"/>
      <c r="N38" s="646"/>
    </row>
    <row r="39" spans="1:14" ht="25.5" customHeight="1">
      <c r="A39" s="913" t="s">
        <v>988</v>
      </c>
      <c r="B39" s="1075" t="s">
        <v>989</v>
      </c>
      <c r="C39" s="913">
        <v>1</v>
      </c>
      <c r="D39" s="913" t="s">
        <v>242</v>
      </c>
      <c r="E39" s="913">
        <v>0</v>
      </c>
      <c r="F39" s="913">
        <v>1</v>
      </c>
      <c r="G39" s="913">
        <f>C39-F39</f>
        <v>0</v>
      </c>
      <c r="H39" s="768">
        <f>F39-E39</f>
        <v>1</v>
      </c>
      <c r="I39" s="952" t="e">
        <f t="shared" si="14"/>
        <v>#DIV/0!</v>
      </c>
      <c r="J39" s="758"/>
      <c r="L39" s="659">
        <f t="shared" si="15"/>
        <v>1</v>
      </c>
      <c r="M39" s="647"/>
      <c r="N39" s="646"/>
    </row>
    <row r="40" spans="1:14" ht="25.5" customHeight="1">
      <c r="A40" s="913" t="s">
        <v>990</v>
      </c>
      <c r="B40" s="1075" t="s">
        <v>991</v>
      </c>
      <c r="C40" s="913">
        <v>1</v>
      </c>
      <c r="D40" s="913" t="s">
        <v>242</v>
      </c>
      <c r="E40" s="913">
        <v>0</v>
      </c>
      <c r="F40" s="913">
        <v>0</v>
      </c>
      <c r="G40" s="913">
        <f>C40-F40</f>
        <v>1</v>
      </c>
      <c r="H40" s="768">
        <f t="shared" si="13"/>
        <v>0</v>
      </c>
      <c r="I40" s="952" t="e">
        <f t="shared" ref="I40:I52" si="17">H40/E40</f>
        <v>#DIV/0!</v>
      </c>
      <c r="J40" s="758"/>
      <c r="L40" s="659">
        <f t="shared" ref="L40:L52" si="18">F40/C40</f>
        <v>0</v>
      </c>
      <c r="M40" s="647"/>
      <c r="N40" s="646"/>
    </row>
    <row r="41" spans="1:14" ht="25.5" customHeight="1">
      <c r="A41" s="913" t="s">
        <v>992</v>
      </c>
      <c r="B41" s="1075" t="s">
        <v>993</v>
      </c>
      <c r="C41" s="913">
        <v>1</v>
      </c>
      <c r="D41" s="913" t="s">
        <v>1107</v>
      </c>
      <c r="E41" s="913">
        <v>0</v>
      </c>
      <c r="F41" s="913">
        <v>0</v>
      </c>
      <c r="G41" s="913">
        <f t="shared" si="16"/>
        <v>1</v>
      </c>
      <c r="H41" s="768">
        <f t="shared" si="13"/>
        <v>0</v>
      </c>
      <c r="I41" s="952" t="e">
        <f>H41/E41</f>
        <v>#DIV/0!</v>
      </c>
      <c r="J41" s="758"/>
      <c r="L41" s="659">
        <f t="shared" si="18"/>
        <v>0</v>
      </c>
      <c r="M41" s="647"/>
      <c r="N41" s="646"/>
    </row>
    <row r="42" spans="1:14" ht="25.5" customHeight="1">
      <c r="A42" s="913" t="s">
        <v>994</v>
      </c>
      <c r="B42" s="1075" t="s">
        <v>995</v>
      </c>
      <c r="C42" s="913">
        <v>20</v>
      </c>
      <c r="D42" s="913" t="s">
        <v>239</v>
      </c>
      <c r="E42" s="913">
        <v>0</v>
      </c>
      <c r="F42" s="913">
        <v>0</v>
      </c>
      <c r="G42" s="913">
        <f t="shared" si="16"/>
        <v>20</v>
      </c>
      <c r="H42" s="768">
        <f t="shared" si="13"/>
        <v>0</v>
      </c>
      <c r="I42" s="952" t="e">
        <f t="shared" si="17"/>
        <v>#DIV/0!</v>
      </c>
      <c r="J42" s="758"/>
      <c r="L42" s="659">
        <f t="shared" si="18"/>
        <v>0</v>
      </c>
      <c r="M42" s="647"/>
      <c r="N42" s="646"/>
    </row>
    <row r="43" spans="1:14" ht="25.5" customHeight="1">
      <c r="A43" s="913" t="s">
        <v>996</v>
      </c>
      <c r="B43" s="1075" t="s">
        <v>997</v>
      </c>
      <c r="C43" s="913">
        <v>7</v>
      </c>
      <c r="D43" s="913" t="s">
        <v>240</v>
      </c>
      <c r="E43" s="913">
        <v>0</v>
      </c>
      <c r="F43" s="913">
        <v>0</v>
      </c>
      <c r="G43" s="913">
        <f t="shared" si="16"/>
        <v>7</v>
      </c>
      <c r="H43" s="768">
        <f t="shared" si="13"/>
        <v>0</v>
      </c>
      <c r="I43" s="952" t="e">
        <f t="shared" si="17"/>
        <v>#DIV/0!</v>
      </c>
      <c r="J43" s="758"/>
      <c r="L43" s="659">
        <f t="shared" si="18"/>
        <v>0</v>
      </c>
      <c r="M43" s="647"/>
      <c r="N43" s="646"/>
    </row>
    <row r="44" spans="1:14" ht="25.5" customHeight="1">
      <c r="A44" s="913" t="s">
        <v>998</v>
      </c>
      <c r="B44" s="1075" t="s">
        <v>999</v>
      </c>
      <c r="C44" s="913">
        <v>1</v>
      </c>
      <c r="D44" s="913" t="s">
        <v>241</v>
      </c>
      <c r="E44" s="913">
        <v>0</v>
      </c>
      <c r="F44" s="913">
        <v>0</v>
      </c>
      <c r="G44" s="913">
        <f t="shared" si="16"/>
        <v>1</v>
      </c>
      <c r="H44" s="768">
        <f t="shared" si="13"/>
        <v>0</v>
      </c>
      <c r="I44" s="952" t="e">
        <f t="shared" si="17"/>
        <v>#DIV/0!</v>
      </c>
      <c r="J44" s="758"/>
      <c r="L44" s="659">
        <f t="shared" si="18"/>
        <v>0</v>
      </c>
      <c r="M44" s="647"/>
      <c r="N44" s="646"/>
    </row>
    <row r="45" spans="1:14" ht="25.5" customHeight="1">
      <c r="A45" s="913"/>
      <c r="B45" s="1075"/>
      <c r="C45" s="913"/>
      <c r="D45" s="913"/>
      <c r="E45" s="913"/>
      <c r="F45" s="913"/>
      <c r="G45" s="913">
        <f t="shared" si="16"/>
        <v>0</v>
      </c>
      <c r="H45" s="768">
        <f t="shared" si="13"/>
        <v>0</v>
      </c>
      <c r="I45" s="952" t="e">
        <f>H45/E45</f>
        <v>#DIV/0!</v>
      </c>
      <c r="J45" s="758"/>
      <c r="L45" s="659" t="e">
        <f t="shared" si="18"/>
        <v>#DIV/0!</v>
      </c>
      <c r="M45" s="647"/>
      <c r="N45" s="646"/>
    </row>
    <row r="46" spans="1:14" ht="25.5" customHeight="1">
      <c r="A46" s="913"/>
      <c r="B46" s="1075"/>
      <c r="C46" s="913"/>
      <c r="D46" s="913"/>
      <c r="E46" s="913"/>
      <c r="F46" s="913"/>
      <c r="G46" s="913">
        <f>C46-F46</f>
        <v>0</v>
      </c>
      <c r="H46" s="768">
        <f t="shared" si="13"/>
        <v>0</v>
      </c>
      <c r="I46" s="952" t="e">
        <f t="shared" si="17"/>
        <v>#DIV/0!</v>
      </c>
      <c r="J46" s="758"/>
      <c r="L46" s="659" t="e">
        <f t="shared" si="18"/>
        <v>#DIV/0!</v>
      </c>
      <c r="M46" s="647"/>
      <c r="N46" s="646"/>
    </row>
    <row r="47" spans="1:14" ht="25.5" customHeight="1">
      <c r="A47" s="913"/>
      <c r="B47" s="1075"/>
      <c r="C47" s="913"/>
      <c r="D47" s="913"/>
      <c r="E47" s="913"/>
      <c r="F47" s="913"/>
      <c r="G47" s="913">
        <f t="shared" si="16"/>
        <v>0</v>
      </c>
      <c r="H47" s="768">
        <f t="shared" si="13"/>
        <v>0</v>
      </c>
      <c r="I47" s="952" t="e">
        <f t="shared" si="17"/>
        <v>#DIV/0!</v>
      </c>
      <c r="J47" s="758"/>
      <c r="L47" s="659" t="e">
        <f t="shared" si="18"/>
        <v>#DIV/0!</v>
      </c>
      <c r="M47" s="647"/>
      <c r="N47" s="646"/>
    </row>
    <row r="48" spans="1:14" ht="25.5" customHeight="1">
      <c r="A48" s="913"/>
      <c r="B48" s="1075"/>
      <c r="C48" s="913"/>
      <c r="D48" s="913"/>
      <c r="E48" s="913"/>
      <c r="F48" s="913"/>
      <c r="G48" s="913">
        <f t="shared" si="16"/>
        <v>0</v>
      </c>
      <c r="H48" s="768">
        <f t="shared" si="13"/>
        <v>0</v>
      </c>
      <c r="I48" s="952" t="e">
        <f t="shared" si="17"/>
        <v>#DIV/0!</v>
      </c>
      <c r="J48" s="758"/>
      <c r="L48" s="659" t="e">
        <f t="shared" si="18"/>
        <v>#DIV/0!</v>
      </c>
      <c r="M48" s="647"/>
      <c r="N48" s="646"/>
    </row>
    <row r="49" spans="1:14" ht="25.5" customHeight="1">
      <c r="A49" s="913"/>
      <c r="B49" s="1075"/>
      <c r="C49" s="913"/>
      <c r="D49" s="913"/>
      <c r="E49" s="913"/>
      <c r="F49" s="913"/>
      <c r="G49" s="913">
        <f>C49-F49</f>
        <v>0</v>
      </c>
      <c r="H49" s="768">
        <f t="shared" si="13"/>
        <v>0</v>
      </c>
      <c r="I49" s="952" t="e">
        <f t="shared" si="17"/>
        <v>#DIV/0!</v>
      </c>
      <c r="J49" s="758"/>
      <c r="L49" s="659" t="e">
        <f t="shared" si="18"/>
        <v>#DIV/0!</v>
      </c>
      <c r="M49" s="647"/>
      <c r="N49" s="646"/>
    </row>
    <row r="50" spans="1:14" ht="25.5" customHeight="1">
      <c r="A50" s="913"/>
      <c r="B50" s="1075"/>
      <c r="C50" s="913"/>
      <c r="D50" s="913"/>
      <c r="E50" s="913"/>
      <c r="F50" s="913"/>
      <c r="G50" s="913">
        <f t="shared" ref="G50:G52" si="19">C50-F50</f>
        <v>0</v>
      </c>
      <c r="H50" s="768">
        <f t="shared" si="13"/>
        <v>0</v>
      </c>
      <c r="I50" s="952" t="e">
        <f>H50/E50</f>
        <v>#DIV/0!</v>
      </c>
      <c r="J50" s="758"/>
      <c r="L50" s="659" t="e">
        <f t="shared" si="18"/>
        <v>#DIV/0!</v>
      </c>
      <c r="M50" s="647"/>
      <c r="N50" s="646"/>
    </row>
    <row r="51" spans="1:14" ht="25.5" customHeight="1">
      <c r="A51" s="913"/>
      <c r="B51" s="1075"/>
      <c r="C51" s="913"/>
      <c r="D51" s="913"/>
      <c r="E51" s="913"/>
      <c r="F51" s="913"/>
      <c r="G51" s="913">
        <f t="shared" si="19"/>
        <v>0</v>
      </c>
      <c r="H51" s="768">
        <f t="shared" si="13"/>
        <v>0</v>
      </c>
      <c r="I51" s="952" t="e">
        <f t="shared" si="17"/>
        <v>#DIV/0!</v>
      </c>
      <c r="J51" s="758"/>
      <c r="L51" s="659" t="e">
        <f t="shared" si="18"/>
        <v>#DIV/0!</v>
      </c>
      <c r="M51" s="647"/>
      <c r="N51" s="646"/>
    </row>
    <row r="52" spans="1:14" ht="25.5" customHeight="1">
      <c r="A52" s="913"/>
      <c r="B52" s="1075"/>
      <c r="C52" s="913"/>
      <c r="D52" s="913"/>
      <c r="E52" s="913"/>
      <c r="F52" s="913"/>
      <c r="G52" s="913">
        <f t="shared" si="19"/>
        <v>0</v>
      </c>
      <c r="H52" s="768">
        <f t="shared" si="13"/>
        <v>0</v>
      </c>
      <c r="I52" s="952" t="e">
        <f t="shared" si="17"/>
        <v>#DIV/0!</v>
      </c>
      <c r="J52" s="758"/>
      <c r="L52" s="659" t="e">
        <f t="shared" si="18"/>
        <v>#DIV/0!</v>
      </c>
      <c r="M52" s="647"/>
      <c r="N52" s="646"/>
    </row>
    <row r="53" spans="1:14">
      <c r="G53" s="569"/>
      <c r="H53" s="920"/>
    </row>
    <row r="54" spans="1:14">
      <c r="G54" s="569"/>
      <c r="H54" s="920"/>
    </row>
    <row r="55" spans="1:14">
      <c r="G55" s="569"/>
      <c r="H55" s="920"/>
    </row>
    <row r="56" spans="1:14">
      <c r="G56" s="569"/>
      <c r="H56" s="920"/>
    </row>
    <row r="57" spans="1:14">
      <c r="G57" s="569"/>
      <c r="H57" s="920"/>
      <c r="J57" s="1192">
        <v>46349</v>
      </c>
    </row>
    <row r="58" spans="1:14">
      <c r="G58" s="569"/>
      <c r="H58" s="920"/>
      <c r="J58" s="1192">
        <v>45985</v>
      </c>
      <c r="K58" s="3">
        <f>J57-J58+1</f>
        <v>365</v>
      </c>
    </row>
    <row r="59" spans="1:14">
      <c r="G59" s="569"/>
      <c r="H59" s="920"/>
      <c r="J59" s="1192">
        <v>46196</v>
      </c>
      <c r="K59" s="3">
        <f>J57-J59+1</f>
        <v>154</v>
      </c>
    </row>
    <row r="60" spans="1:14">
      <c r="G60" s="569"/>
      <c r="H60" s="920"/>
      <c r="K60" s="1193">
        <f>K59/K58</f>
        <v>0.42191780821917807</v>
      </c>
    </row>
    <row r="61" spans="1:14">
      <c r="G61" s="569"/>
      <c r="H61" s="920"/>
    </row>
    <row r="62" spans="1:14">
      <c r="G62" s="569"/>
    </row>
    <row r="63" spans="1:14">
      <c r="G63" s="569"/>
    </row>
    <row r="64" spans="1:14">
      <c r="G64" s="569"/>
    </row>
    <row r="65" spans="7:7">
      <c r="G65" s="569"/>
    </row>
    <row r="66" spans="7:7">
      <c r="G66" s="569"/>
    </row>
    <row r="67" spans="7:7">
      <c r="G67" s="569"/>
    </row>
    <row r="68" spans="7:7">
      <c r="G68" s="569"/>
    </row>
    <row r="69" spans="7:7">
      <c r="G69" s="569"/>
    </row>
    <row r="70" spans="7:7">
      <c r="G70" s="569"/>
    </row>
    <row r="71" spans="7:7">
      <c r="G71" s="569"/>
    </row>
    <row r="72" spans="7:7">
      <c r="G72" s="569"/>
    </row>
    <row r="73" spans="7:7">
      <c r="G73" s="569"/>
    </row>
    <row r="74" spans="7:7">
      <c r="G74" s="569"/>
    </row>
    <row r="75" spans="7:7">
      <c r="G75" s="569"/>
    </row>
    <row r="76" spans="7:7">
      <c r="G76" s="569"/>
    </row>
    <row r="77" spans="7:7">
      <c r="G77" s="569"/>
    </row>
    <row r="78" spans="7:7">
      <c r="G78" s="569"/>
    </row>
    <row r="79" spans="7:7">
      <c r="G79" s="569"/>
    </row>
    <row r="80" spans="7:7">
      <c r="G80" s="569"/>
    </row>
    <row r="81" spans="7:7">
      <c r="G81" s="569"/>
    </row>
    <row r="82" spans="7:7">
      <c r="G82" s="569"/>
    </row>
    <row r="83" spans="7:7">
      <c r="G83" s="569"/>
    </row>
    <row r="84" spans="7:7">
      <c r="G84" s="569"/>
    </row>
    <row r="85" spans="7:7">
      <c r="G85" s="569"/>
    </row>
    <row r="86" spans="7:7">
      <c r="G86" s="569"/>
    </row>
    <row r="87" spans="7:7">
      <c r="G87" s="569"/>
    </row>
    <row r="88" spans="7:7">
      <c r="G88" s="569"/>
    </row>
    <row r="89" spans="7:7">
      <c r="G89" s="569"/>
    </row>
    <row r="90" spans="7:7">
      <c r="G90" s="569"/>
    </row>
    <row r="91" spans="7:7">
      <c r="G91" s="569"/>
    </row>
    <row r="92" spans="7:7">
      <c r="G92" s="569"/>
    </row>
    <row r="93" spans="7:7">
      <c r="G93" s="569"/>
    </row>
    <row r="94" spans="7:7">
      <c r="G94" s="569"/>
    </row>
    <row r="95" spans="7:7">
      <c r="G95" s="569"/>
    </row>
    <row r="96" spans="7:7">
      <c r="G96" s="569"/>
    </row>
    <row r="97" spans="7:7">
      <c r="G97" s="569"/>
    </row>
    <row r="98" spans="7:7">
      <c r="G98" s="569"/>
    </row>
    <row r="99" spans="7:7">
      <c r="G99" s="569"/>
    </row>
    <row r="100" spans="7:7">
      <c r="G100" s="569"/>
    </row>
    <row r="101" spans="7:7">
      <c r="G101" s="569"/>
    </row>
    <row r="102" spans="7:7">
      <c r="G102" s="569"/>
    </row>
    <row r="103" spans="7:7">
      <c r="G103" s="569"/>
    </row>
    <row r="104" spans="7:7">
      <c r="G104" s="569"/>
    </row>
    <row r="105" spans="7:7">
      <c r="G105" s="569"/>
    </row>
    <row r="106" spans="7:7">
      <c r="G106" s="569"/>
    </row>
    <row r="107" spans="7:7">
      <c r="G107" s="569"/>
    </row>
    <row r="108" spans="7:7">
      <c r="G108" s="569"/>
    </row>
    <row r="109" spans="7:7">
      <c r="G109" s="569"/>
    </row>
    <row r="110" spans="7:7">
      <c r="G110" s="569"/>
    </row>
    <row r="111" spans="7:7">
      <c r="G111" s="569"/>
    </row>
    <row r="112" spans="7:7">
      <c r="G112" s="569"/>
    </row>
    <row r="113" spans="7:7">
      <c r="G113" s="569"/>
    </row>
    <row r="114" spans="7:7">
      <c r="G114" s="569"/>
    </row>
    <row r="115" spans="7:7">
      <c r="G115" s="569"/>
    </row>
    <row r="116" spans="7:7">
      <c r="G116" s="569"/>
    </row>
    <row r="117" spans="7:7">
      <c r="G117" s="569"/>
    </row>
    <row r="118" spans="7:7">
      <c r="G118" s="569"/>
    </row>
    <row r="119" spans="7:7">
      <c r="G119" s="569"/>
    </row>
    <row r="120" spans="7:7">
      <c r="G120" s="569"/>
    </row>
    <row r="121" spans="7:7">
      <c r="G121" s="569"/>
    </row>
    <row r="122" spans="7:7">
      <c r="G122" s="569"/>
    </row>
    <row r="123" spans="7:7">
      <c r="G123" s="569"/>
    </row>
    <row r="124" spans="7:7">
      <c r="G124" s="569"/>
    </row>
    <row r="125" spans="7:7">
      <c r="G125" s="569"/>
    </row>
    <row r="126" spans="7:7">
      <c r="G126" s="569"/>
    </row>
    <row r="127" spans="7:7">
      <c r="G127" s="569"/>
    </row>
    <row r="128" spans="7:7">
      <c r="G128" s="569"/>
    </row>
    <row r="129" spans="7:7">
      <c r="G129" s="569"/>
    </row>
    <row r="130" spans="7:7">
      <c r="G130" s="569"/>
    </row>
    <row r="131" spans="7:7">
      <c r="G131" s="569"/>
    </row>
    <row r="132" spans="7:7">
      <c r="G132" s="569"/>
    </row>
    <row r="133" spans="7:7">
      <c r="G133" s="569"/>
    </row>
    <row r="134" spans="7:7">
      <c r="G134" s="569"/>
    </row>
    <row r="135" spans="7:7">
      <c r="G135" s="569"/>
    </row>
    <row r="136" spans="7:7">
      <c r="G136" s="569"/>
    </row>
    <row r="137" spans="7:7">
      <c r="G137" s="569"/>
    </row>
    <row r="138" spans="7:7">
      <c r="G138" s="569"/>
    </row>
    <row r="139" spans="7:7">
      <c r="G139" s="569"/>
    </row>
    <row r="140" spans="7:7">
      <c r="G140" s="569"/>
    </row>
    <row r="141" spans="7:7">
      <c r="G141" s="569"/>
    </row>
    <row r="142" spans="7:7">
      <c r="G142" s="569"/>
    </row>
    <row r="143" spans="7:7">
      <c r="G143" s="569"/>
    </row>
    <row r="144" spans="7:7">
      <c r="G144" s="569"/>
    </row>
    <row r="145" spans="7:7">
      <c r="G145" s="569"/>
    </row>
    <row r="146" spans="7:7">
      <c r="G146" s="569"/>
    </row>
    <row r="147" spans="7:7">
      <c r="G147" s="569"/>
    </row>
    <row r="148" spans="7:7">
      <c r="G148" s="569"/>
    </row>
    <row r="149" spans="7:7">
      <c r="G149" s="569"/>
    </row>
    <row r="150" spans="7:7">
      <c r="G150" s="569"/>
    </row>
    <row r="151" spans="7:7">
      <c r="G151" s="569"/>
    </row>
    <row r="152" spans="7:7">
      <c r="G152" s="569"/>
    </row>
    <row r="153" spans="7:7">
      <c r="G153" s="569"/>
    </row>
    <row r="154" spans="7:7">
      <c r="G154" s="569"/>
    </row>
    <row r="155" spans="7:7">
      <c r="G155" s="569"/>
    </row>
    <row r="156" spans="7:7">
      <c r="G156" s="569"/>
    </row>
  </sheetData>
  <autoFilter ref="A1:ZN52" xr:uid="{00AC2A4D-2659-4D7B-AB6F-540C7D75B5A9}"/>
  <phoneticPr fontId="92" type="noConversion"/>
  <conditionalFormatting sqref="I2:I52">
    <cfRule type="cellIs" dxfId="86" priority="1" operator="lessThan">
      <formula>0</formula>
    </cfRule>
    <cfRule type="cellIs" dxfId="85" priority="2" operator="greaterThan">
      <formula>0</formula>
    </cfRule>
  </conditionalFormatting>
  <pageMargins left="0.7" right="0.7" top="0.75" bottom="0.75" header="0.3" footer="0.3"/>
  <pageSetup paperSize="9" scale="52" orientation="portrait" r:id="rId1"/>
  <headerFooter>
    <oddFooter>&amp;L_x000D_&amp;1#&amp;"Calibri"&amp;10&amp;K000000 Data sensitivity - 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activeCell="G26" sqref="G26"/>
    </sheetView>
  </sheetViews>
  <sheetFormatPr defaultRowHeight="15"/>
  <cols>
    <col min="1" max="2" width="19.28515625" customWidth="1"/>
    <col min="3" max="3" width="59.28515625" customWidth="1"/>
    <col min="4" max="8" width="19.28515625" customWidth="1"/>
  </cols>
  <sheetData>
    <row r="1" spans="1:8">
      <c r="A1" s="1990" t="s">
        <v>577</v>
      </c>
      <c r="B1" s="1991"/>
      <c r="C1" s="1991"/>
      <c r="D1" s="1991"/>
      <c r="E1" s="1991"/>
      <c r="F1" s="1991"/>
      <c r="G1" s="1991"/>
      <c r="H1" s="1991"/>
    </row>
    <row r="2" spans="1:8" ht="25.5">
      <c r="A2" s="67" t="s">
        <v>183</v>
      </c>
      <c r="B2" s="953" t="s">
        <v>184</v>
      </c>
      <c r="C2" s="954" t="s">
        <v>185</v>
      </c>
      <c r="D2" s="954" t="s">
        <v>50</v>
      </c>
      <c r="E2" s="954" t="s">
        <v>578</v>
      </c>
      <c r="F2" s="953" t="s">
        <v>187</v>
      </c>
      <c r="G2" s="955" t="s">
        <v>188</v>
      </c>
      <c r="H2" s="955" t="s">
        <v>579</v>
      </c>
    </row>
    <row r="3" spans="1:8" ht="45.4" customHeight="1">
      <c r="A3" s="68"/>
      <c r="B3" s="59"/>
      <c r="C3" s="60"/>
      <c r="D3" s="60"/>
      <c r="E3" s="61"/>
      <c r="F3" s="62"/>
      <c r="G3" s="74"/>
      <c r="H3" s="75"/>
    </row>
    <row r="4" spans="1:8">
      <c r="A4" s="76" t="s">
        <v>580</v>
      </c>
      <c r="B4" s="77" t="s">
        <v>580</v>
      </c>
      <c r="C4" s="78" t="s">
        <v>580</v>
      </c>
      <c r="D4" s="60"/>
      <c r="E4" s="79" t="s">
        <v>580</v>
      </c>
      <c r="F4" s="80" t="s">
        <v>580</v>
      </c>
      <c r="G4" s="81" t="s">
        <v>580</v>
      </c>
      <c r="H4" s="82" t="s">
        <v>580</v>
      </c>
    </row>
    <row r="5" spans="1:8">
      <c r="A5" s="68" t="s">
        <v>580</v>
      </c>
      <c r="B5" s="59" t="s">
        <v>580</v>
      </c>
      <c r="C5" s="60" t="s">
        <v>580</v>
      </c>
      <c r="D5" s="60"/>
      <c r="E5" s="61" t="s">
        <v>580</v>
      </c>
      <c r="F5" s="62" t="s">
        <v>580</v>
      </c>
      <c r="G5" s="72" t="s">
        <v>580</v>
      </c>
      <c r="H5" s="69" t="s">
        <v>580</v>
      </c>
    </row>
    <row r="6" spans="1:8">
      <c r="A6" s="68" t="s">
        <v>580</v>
      </c>
      <c r="B6" s="59" t="s">
        <v>580</v>
      </c>
      <c r="C6" s="60" t="s">
        <v>580</v>
      </c>
      <c r="D6" s="60"/>
      <c r="E6" s="61" t="s">
        <v>580</v>
      </c>
      <c r="F6" s="62" t="s">
        <v>580</v>
      </c>
      <c r="G6" s="72" t="s">
        <v>580</v>
      </c>
      <c r="H6" s="69" t="s">
        <v>580</v>
      </c>
    </row>
    <row r="7" spans="1:8">
      <c r="A7" s="68" t="s">
        <v>580</v>
      </c>
      <c r="B7" s="59" t="s">
        <v>580</v>
      </c>
      <c r="C7" s="60" t="s">
        <v>580</v>
      </c>
      <c r="D7" s="60"/>
      <c r="E7" s="61" t="s">
        <v>580</v>
      </c>
      <c r="F7" s="62" t="s">
        <v>580</v>
      </c>
      <c r="G7" s="72" t="s">
        <v>580</v>
      </c>
      <c r="H7" s="69" t="s">
        <v>580</v>
      </c>
    </row>
    <row r="8" spans="1:8">
      <c r="A8" s="70" t="s">
        <v>580</v>
      </c>
      <c r="B8" s="63" t="s">
        <v>580</v>
      </c>
      <c r="C8" s="64" t="s">
        <v>580</v>
      </c>
      <c r="D8" s="64"/>
      <c r="E8" s="65" t="s">
        <v>580</v>
      </c>
      <c r="F8" s="66" t="s">
        <v>580</v>
      </c>
      <c r="G8" s="73" t="s">
        <v>580</v>
      </c>
      <c r="H8" s="71" t="s">
        <v>580</v>
      </c>
    </row>
  </sheetData>
  <mergeCells count="1">
    <mergeCell ref="A1:H1"/>
  </mergeCells>
  <pageMargins left="0.7" right="0.7" top="0.75" bottom="0.75" header="0.3" footer="0.3"/>
  <headerFooter>
    <oddFooter>&amp;L_x000D_&amp;1#&amp;"Calibri"&amp;10&amp;K000000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575F9-FCDE-43F1-9E47-8E00165928EC}">
  <dimension ref="A1:Z137"/>
  <sheetViews>
    <sheetView zoomScaleNormal="100" workbookViewId="0">
      <pane xSplit="4" ySplit="4" topLeftCell="K8" activePane="bottomRight" state="frozen"/>
      <selection pane="topRight" activeCell="E1" sqref="E1"/>
      <selection pane="bottomLeft" activeCell="A5" sqref="A5"/>
      <selection pane="bottomRight" activeCell="M9" sqref="M9"/>
    </sheetView>
  </sheetViews>
  <sheetFormatPr defaultColWidth="8.7109375" defaultRowHeight="15"/>
  <cols>
    <col min="1" max="1" width="9.7109375" style="1233" customWidth="1"/>
    <col min="2" max="2" width="17.85546875" style="1233" customWidth="1"/>
    <col min="3" max="3" width="20.5703125" style="1233" customWidth="1"/>
    <col min="4" max="4" width="42" style="1233" customWidth="1"/>
    <col min="5" max="5" width="8" style="1233" customWidth="1"/>
    <col min="6" max="6" width="9.28515625" style="1233" customWidth="1"/>
    <col min="7" max="7" width="14.28515625" style="1233" customWidth="1"/>
    <col min="8" max="8" width="11" style="1233" customWidth="1"/>
    <col min="9" max="9" width="18" style="1233" customWidth="1"/>
    <col min="10" max="10" width="24" style="1233" customWidth="1"/>
    <col min="11" max="11" width="15.42578125" style="1233" customWidth="1"/>
    <col min="12" max="12" width="14" style="1233" customWidth="1"/>
    <col min="13" max="13" width="16" style="1233" customWidth="1"/>
    <col min="14" max="14" width="30" style="1233" customWidth="1"/>
    <col min="15" max="15" width="52" style="1233" customWidth="1"/>
    <col min="16" max="16" width="34" style="1233" customWidth="1"/>
    <col min="17" max="18" width="14.28515625" style="1233" customWidth="1"/>
    <col min="19" max="19" width="15" style="1233" customWidth="1"/>
    <col min="20" max="20" width="10" style="1233" customWidth="1"/>
    <col min="21" max="21" width="46" style="1233" customWidth="1"/>
    <col min="22" max="22" width="13.42578125" style="1233" customWidth="1"/>
    <col min="23" max="23" width="12" style="1233" customWidth="1"/>
    <col min="24" max="24" width="13.28515625" style="1233" customWidth="1"/>
    <col min="25" max="25" width="30" style="1233" customWidth="1"/>
    <col min="26" max="26" width="11" style="1233" customWidth="1"/>
    <col min="27" max="16384" width="8.7109375" style="1233"/>
  </cols>
  <sheetData>
    <row r="1" spans="1:26" ht="20.25">
      <c r="A1" s="1992" t="s">
        <v>688</v>
      </c>
      <c r="B1" s="1992"/>
      <c r="C1" s="1992"/>
      <c r="D1" s="1992"/>
      <c r="E1" s="1992"/>
      <c r="F1" s="1992"/>
      <c r="G1" s="1992"/>
      <c r="H1" s="1992"/>
    </row>
    <row r="2" spans="1:26">
      <c r="A2" s="1993"/>
      <c r="B2" s="1993"/>
      <c r="C2" s="1993"/>
      <c r="D2" s="1993"/>
      <c r="E2" s="1993"/>
      <c r="F2" s="1993"/>
      <c r="G2" s="1993"/>
      <c r="H2" s="1993"/>
    </row>
    <row r="4" spans="1:26" ht="31.5" customHeight="1">
      <c r="A4" s="1234" t="s">
        <v>1342</v>
      </c>
      <c r="B4" s="1235" t="s">
        <v>1284</v>
      </c>
      <c r="C4" s="1235" t="s">
        <v>1285</v>
      </c>
      <c r="D4" s="1235" t="s">
        <v>30</v>
      </c>
      <c r="E4" s="1235" t="s">
        <v>572</v>
      </c>
      <c r="F4" s="1235" t="s">
        <v>571</v>
      </c>
      <c r="G4" s="1235" t="s">
        <v>1286</v>
      </c>
      <c r="H4" s="1235" t="s">
        <v>783</v>
      </c>
      <c r="I4" s="1235" t="s">
        <v>1287</v>
      </c>
      <c r="J4" s="1235" t="s">
        <v>1288</v>
      </c>
      <c r="K4" s="1235" t="s">
        <v>220</v>
      </c>
      <c r="L4" s="1235" t="s">
        <v>1289</v>
      </c>
      <c r="M4" s="1235" t="s">
        <v>114</v>
      </c>
      <c r="N4" s="1235" t="s">
        <v>1343</v>
      </c>
      <c r="O4" s="1235" t="s">
        <v>1291</v>
      </c>
      <c r="P4" s="1235" t="s">
        <v>1292</v>
      </c>
      <c r="Q4" s="1235" t="s">
        <v>1344</v>
      </c>
      <c r="R4" s="1235" t="s">
        <v>1345</v>
      </c>
      <c r="S4" s="1235" t="s">
        <v>1346</v>
      </c>
      <c r="T4" s="1235" t="s">
        <v>1347</v>
      </c>
      <c r="U4" s="1235" t="s">
        <v>1348</v>
      </c>
      <c r="V4" s="1235" t="s">
        <v>1349</v>
      </c>
      <c r="W4" s="1235" t="s">
        <v>50</v>
      </c>
      <c r="X4" s="1235" t="s">
        <v>1298</v>
      </c>
      <c r="Y4" s="1235" t="s">
        <v>1350</v>
      </c>
      <c r="Z4" s="1236" t="s">
        <v>1300</v>
      </c>
    </row>
    <row r="5" spans="1:26" ht="60">
      <c r="A5" s="1251">
        <v>1</v>
      </c>
      <c r="B5" s="1241"/>
      <c r="C5" s="1252" t="s">
        <v>836</v>
      </c>
      <c r="D5" s="1252" t="s">
        <v>1301</v>
      </c>
      <c r="E5" s="1252" t="s">
        <v>835</v>
      </c>
      <c r="F5" s="1252" t="s">
        <v>834</v>
      </c>
      <c r="G5" s="1242"/>
      <c r="H5" s="1242"/>
      <c r="I5" s="1252" t="s">
        <v>1302</v>
      </c>
      <c r="J5" s="1252" t="s">
        <v>1303</v>
      </c>
      <c r="K5" s="1237" t="s">
        <v>1304</v>
      </c>
      <c r="L5" s="1238">
        <v>65900000</v>
      </c>
      <c r="M5" s="1252" t="s">
        <v>1351</v>
      </c>
      <c r="N5" s="1252" t="s">
        <v>1352</v>
      </c>
      <c r="O5" s="1241" t="s">
        <v>1119</v>
      </c>
      <c r="P5" s="1241"/>
      <c r="Q5" s="1242" t="s">
        <v>1309</v>
      </c>
      <c r="R5" s="1242" t="s">
        <v>1309</v>
      </c>
      <c r="S5" s="1242">
        <f>Issuelog[[#This Row],[Severity (1-5)]]*Issuelog[[#This Row],[Urgency (1-5)]]</f>
        <v>16</v>
      </c>
      <c r="T5" s="1252" t="s">
        <v>576</v>
      </c>
      <c r="U5" s="1241" t="s">
        <v>1353</v>
      </c>
      <c r="V5" s="1244">
        <v>45992</v>
      </c>
      <c r="W5" s="1242" t="s">
        <v>111</v>
      </c>
      <c r="X5" s="1244">
        <v>46047</v>
      </c>
      <c r="Y5" s="1241" t="s">
        <v>1120</v>
      </c>
      <c r="Z5" s="1239"/>
    </row>
    <row r="6" spans="1:26" ht="84">
      <c r="A6" s="1251">
        <v>2</v>
      </c>
      <c r="B6" s="1241"/>
      <c r="C6" s="1252" t="s">
        <v>836</v>
      </c>
      <c r="D6" s="1252" t="s">
        <v>1301</v>
      </c>
      <c r="E6" s="1252" t="s">
        <v>835</v>
      </c>
      <c r="F6" s="1252" t="s">
        <v>834</v>
      </c>
      <c r="G6" s="1242"/>
      <c r="H6" s="1242"/>
      <c r="I6" s="1252" t="s">
        <v>1302</v>
      </c>
      <c r="J6" s="1252" t="s">
        <v>1303</v>
      </c>
      <c r="K6" s="1237" t="s">
        <v>1304</v>
      </c>
      <c r="L6" s="1238">
        <v>65900000</v>
      </c>
      <c r="M6" s="1252" t="s">
        <v>1354</v>
      </c>
      <c r="N6" s="1252" t="s">
        <v>1355</v>
      </c>
      <c r="O6" s="1241" t="s">
        <v>1114</v>
      </c>
      <c r="P6" s="1241"/>
      <c r="Q6" s="1242" t="s">
        <v>1309</v>
      </c>
      <c r="R6" s="1242" t="s">
        <v>1356</v>
      </c>
      <c r="S6" s="1242">
        <f>Issuelog[[#This Row],[Severity (1-5)]]*Issuelog[[#This Row],[Urgency (1-5)]]</f>
        <v>20</v>
      </c>
      <c r="T6" s="1252" t="s">
        <v>576</v>
      </c>
      <c r="U6" s="1241" t="s">
        <v>1357</v>
      </c>
      <c r="V6" s="1244">
        <v>46019</v>
      </c>
      <c r="W6" s="1242" t="s">
        <v>111</v>
      </c>
      <c r="X6" s="1244">
        <v>46047</v>
      </c>
      <c r="Y6" s="1241" t="s">
        <v>1115</v>
      </c>
      <c r="Z6" s="1239"/>
    </row>
    <row r="7" spans="1:26" ht="96">
      <c r="A7" s="1251">
        <v>3</v>
      </c>
      <c r="B7" s="1241"/>
      <c r="C7" s="1252" t="s">
        <v>836</v>
      </c>
      <c r="D7" s="1252" t="s">
        <v>1301</v>
      </c>
      <c r="E7" s="1252" t="s">
        <v>835</v>
      </c>
      <c r="F7" s="1252" t="s">
        <v>834</v>
      </c>
      <c r="G7" s="1242"/>
      <c r="H7" s="1242"/>
      <c r="I7" s="1252" t="s">
        <v>1302</v>
      </c>
      <c r="J7" s="1252" t="s">
        <v>1303</v>
      </c>
      <c r="K7" s="1237" t="s">
        <v>1304</v>
      </c>
      <c r="L7" s="1238">
        <v>65900000</v>
      </c>
      <c r="M7" s="1252" t="s">
        <v>1351</v>
      </c>
      <c r="N7" s="1252" t="s">
        <v>1358</v>
      </c>
      <c r="O7" s="1241" t="s">
        <v>1116</v>
      </c>
      <c r="P7" s="1241"/>
      <c r="Q7" s="1242" t="s">
        <v>1356</v>
      </c>
      <c r="R7" s="1242" t="s">
        <v>1309</v>
      </c>
      <c r="S7" s="1242">
        <f>Issuelog[[#This Row],[Severity (1-5)]]*Issuelog[[#This Row],[Urgency (1-5)]]</f>
        <v>20</v>
      </c>
      <c r="T7" s="1252" t="s">
        <v>576</v>
      </c>
      <c r="U7" s="1241" t="s">
        <v>1359</v>
      </c>
      <c r="V7" s="1244">
        <v>46019</v>
      </c>
      <c r="W7" s="1242" t="s">
        <v>111</v>
      </c>
      <c r="X7" s="1244">
        <v>46021</v>
      </c>
      <c r="Y7" s="1241" t="s">
        <v>1127</v>
      </c>
      <c r="Z7" s="1239"/>
    </row>
    <row r="8" spans="1:26" ht="120">
      <c r="A8" s="1251">
        <v>4</v>
      </c>
      <c r="B8" s="1241"/>
      <c r="C8" s="1252" t="s">
        <v>836</v>
      </c>
      <c r="D8" s="1252" t="s">
        <v>1301</v>
      </c>
      <c r="E8" s="1252" t="s">
        <v>835</v>
      </c>
      <c r="F8" s="1252" t="s">
        <v>834</v>
      </c>
      <c r="G8" s="1242"/>
      <c r="H8" s="1242"/>
      <c r="I8" s="1252" t="s">
        <v>1302</v>
      </c>
      <c r="J8" s="1252" t="s">
        <v>1303</v>
      </c>
      <c r="K8" s="1237" t="s">
        <v>1304</v>
      </c>
      <c r="L8" s="1238">
        <v>65900000</v>
      </c>
      <c r="M8" s="1252" t="s">
        <v>1351</v>
      </c>
      <c r="N8" s="1252" t="s">
        <v>1360</v>
      </c>
      <c r="O8" s="1241" t="s">
        <v>1117</v>
      </c>
      <c r="P8" s="1241"/>
      <c r="Q8" s="1242" t="s">
        <v>1361</v>
      </c>
      <c r="R8" s="1242" t="s">
        <v>1361</v>
      </c>
      <c r="S8" s="1242">
        <f>Issuelog[[#This Row],[Severity (1-5)]]*Issuelog[[#This Row],[Urgency (1-5)]]</f>
        <v>9</v>
      </c>
      <c r="T8" s="1252" t="s">
        <v>576</v>
      </c>
      <c r="U8" s="1241" t="s">
        <v>1362</v>
      </c>
      <c r="V8" s="1244">
        <v>46019</v>
      </c>
      <c r="W8" s="1242" t="s">
        <v>111</v>
      </c>
      <c r="X8" s="1244">
        <v>46047</v>
      </c>
      <c r="Y8" s="1241" t="s">
        <v>1118</v>
      </c>
      <c r="Z8" s="1239"/>
    </row>
    <row r="9" spans="1:26" ht="60">
      <c r="A9" s="1251">
        <v>5</v>
      </c>
      <c r="B9" s="1241"/>
      <c r="C9" s="1252" t="s">
        <v>836</v>
      </c>
      <c r="D9" s="1252" t="s">
        <v>1301</v>
      </c>
      <c r="E9" s="1252" t="s">
        <v>835</v>
      </c>
      <c r="F9" s="1252" t="s">
        <v>834</v>
      </c>
      <c r="G9" s="1242"/>
      <c r="H9" s="1242"/>
      <c r="I9" s="1252" t="s">
        <v>1302</v>
      </c>
      <c r="J9" s="1252" t="s">
        <v>1303</v>
      </c>
      <c r="K9" s="1237" t="s">
        <v>1304</v>
      </c>
      <c r="L9" s="1238">
        <v>65900000</v>
      </c>
      <c r="M9" s="1252" t="s">
        <v>1320</v>
      </c>
      <c r="N9" s="1252" t="s">
        <v>1363</v>
      </c>
      <c r="O9" s="1241" t="s">
        <v>1279</v>
      </c>
      <c r="P9" s="1241"/>
      <c r="Q9" s="1242" t="s">
        <v>1309</v>
      </c>
      <c r="R9" s="1242" t="s">
        <v>1361</v>
      </c>
      <c r="S9" s="1242">
        <f>Issuelog[[#This Row],[Severity (1-5)]]*Issuelog[[#This Row],[Urgency (1-5)]]</f>
        <v>12</v>
      </c>
      <c r="T9" s="1252" t="s">
        <v>576</v>
      </c>
      <c r="U9" s="1241" t="s">
        <v>1364</v>
      </c>
      <c r="V9" s="1244">
        <v>46021</v>
      </c>
      <c r="W9" s="1242" t="s">
        <v>111</v>
      </c>
      <c r="X9" s="1244">
        <v>46113</v>
      </c>
      <c r="Y9" s="1241" t="s">
        <v>1282</v>
      </c>
      <c r="Z9" s="1239"/>
    </row>
    <row r="10" spans="1:26" ht="60">
      <c r="A10" s="1251">
        <v>6</v>
      </c>
      <c r="B10" s="1241"/>
      <c r="C10" s="1252" t="s">
        <v>836</v>
      </c>
      <c r="D10" s="1252" t="s">
        <v>1301</v>
      </c>
      <c r="E10" s="1252" t="s">
        <v>835</v>
      </c>
      <c r="F10" s="1252" t="s">
        <v>834</v>
      </c>
      <c r="G10" s="1242"/>
      <c r="H10" s="1242"/>
      <c r="I10" s="1252" t="s">
        <v>1302</v>
      </c>
      <c r="J10" s="1252" t="s">
        <v>1303</v>
      </c>
      <c r="K10" s="1237" t="s">
        <v>1304</v>
      </c>
      <c r="L10" s="1238">
        <v>65900000</v>
      </c>
      <c r="M10" s="1252" t="s">
        <v>1354</v>
      </c>
      <c r="N10" s="1252" t="s">
        <v>1365</v>
      </c>
      <c r="O10" s="1241" t="s">
        <v>1189</v>
      </c>
      <c r="P10" s="1241"/>
      <c r="Q10" s="1242" t="s">
        <v>1356</v>
      </c>
      <c r="R10" s="1242" t="s">
        <v>1309</v>
      </c>
      <c r="S10" s="1242">
        <f>Issuelog[[#This Row],[Severity (1-5)]]*Issuelog[[#This Row],[Urgency (1-5)]]</f>
        <v>20</v>
      </c>
      <c r="T10" s="1252" t="s">
        <v>576</v>
      </c>
      <c r="U10" s="1241" t="s">
        <v>1366</v>
      </c>
      <c r="V10" s="1244">
        <v>46077</v>
      </c>
      <c r="W10" s="1242" t="s">
        <v>111</v>
      </c>
      <c r="X10" s="1244">
        <v>46142</v>
      </c>
      <c r="Y10" s="1241" t="s">
        <v>1190</v>
      </c>
      <c r="Z10" s="1239"/>
    </row>
    <row r="11" spans="1:26" ht="60">
      <c r="A11" s="1251">
        <v>7</v>
      </c>
      <c r="B11" s="1241"/>
      <c r="C11" s="1252" t="s">
        <v>836</v>
      </c>
      <c r="D11" s="1252" t="s">
        <v>1301</v>
      </c>
      <c r="E11" s="1252" t="s">
        <v>835</v>
      </c>
      <c r="F11" s="1252" t="s">
        <v>834</v>
      </c>
      <c r="G11" s="1242"/>
      <c r="H11" s="1242"/>
      <c r="I11" s="1252" t="s">
        <v>1302</v>
      </c>
      <c r="J11" s="1252" t="s">
        <v>1303</v>
      </c>
      <c r="K11" s="1237" t="s">
        <v>1304</v>
      </c>
      <c r="L11" s="1238">
        <v>65900000</v>
      </c>
      <c r="M11" s="1252" t="s">
        <v>1320</v>
      </c>
      <c r="N11" s="1252" t="s">
        <v>1367</v>
      </c>
      <c r="O11" s="1241" t="s">
        <v>1277</v>
      </c>
      <c r="P11" s="1241"/>
      <c r="Q11" s="1242" t="s">
        <v>1361</v>
      </c>
      <c r="R11" s="1242" t="s">
        <v>1361</v>
      </c>
      <c r="S11" s="1242">
        <f>Issuelog[[#This Row],[Severity (1-5)]]*Issuelog[[#This Row],[Urgency (1-5)]]</f>
        <v>9</v>
      </c>
      <c r="T11" s="1252" t="s">
        <v>574</v>
      </c>
      <c r="U11" s="1241" t="s">
        <v>1368</v>
      </c>
      <c r="V11" s="1244">
        <v>46136</v>
      </c>
      <c r="W11" s="1242" t="s">
        <v>111</v>
      </c>
      <c r="X11" s="1244">
        <v>46144</v>
      </c>
      <c r="Y11" s="1241" t="s">
        <v>1280</v>
      </c>
      <c r="Z11" s="1239"/>
    </row>
    <row r="12" spans="1:26" ht="60">
      <c r="A12" s="1251">
        <v>8</v>
      </c>
      <c r="B12" s="1241"/>
      <c r="C12" s="1252" t="s">
        <v>836</v>
      </c>
      <c r="D12" s="1252" t="s">
        <v>1301</v>
      </c>
      <c r="E12" s="1252" t="s">
        <v>835</v>
      </c>
      <c r="F12" s="1252" t="s">
        <v>834</v>
      </c>
      <c r="G12" s="1242"/>
      <c r="H12" s="1242"/>
      <c r="I12" s="1252" t="s">
        <v>1302</v>
      </c>
      <c r="J12" s="1252" t="s">
        <v>1303</v>
      </c>
      <c r="K12" s="1237" t="s">
        <v>1304</v>
      </c>
      <c r="L12" s="1238">
        <v>65900000</v>
      </c>
      <c r="M12" s="1252" t="s">
        <v>1320</v>
      </c>
      <c r="N12" s="1252" t="s">
        <v>1369</v>
      </c>
      <c r="O12" s="1241" t="s">
        <v>1278</v>
      </c>
      <c r="P12" s="1241"/>
      <c r="Q12" s="1242" t="s">
        <v>1361</v>
      </c>
      <c r="R12" s="1242" t="s">
        <v>1309</v>
      </c>
      <c r="S12" s="1242">
        <f>Issuelog[[#This Row],[Severity (1-5)]]*Issuelog[[#This Row],[Urgency (1-5)]]</f>
        <v>12</v>
      </c>
      <c r="T12" s="1252" t="s">
        <v>576</v>
      </c>
      <c r="U12" s="1241" t="s">
        <v>1370</v>
      </c>
      <c r="V12" s="1244">
        <v>46242</v>
      </c>
      <c r="W12" s="1242" t="s">
        <v>111</v>
      </c>
      <c r="X12" s="1244">
        <v>46249</v>
      </c>
      <c r="Y12" s="1241" t="s">
        <v>1281</v>
      </c>
      <c r="Z12" s="1239"/>
    </row>
    <row r="13" spans="1:26">
      <c r="A13" s="1240"/>
      <c r="B13" s="1241"/>
      <c r="C13" s="1241"/>
      <c r="D13" s="1241"/>
      <c r="E13" s="1242"/>
      <c r="F13" s="1242"/>
      <c r="G13" s="1242"/>
      <c r="H13" s="1242"/>
      <c r="I13" s="1241"/>
      <c r="J13" s="1241"/>
      <c r="K13" s="1241"/>
      <c r="L13" s="1243"/>
      <c r="M13" s="1241"/>
      <c r="N13" s="1241"/>
      <c r="O13" s="1241"/>
      <c r="P13" s="1241"/>
      <c r="Q13" s="1242"/>
      <c r="R13" s="1242"/>
      <c r="S13" s="1242"/>
      <c r="T13" s="1242" t="s">
        <v>677</v>
      </c>
      <c r="U13" s="1241"/>
      <c r="V13" s="1244"/>
      <c r="W13" s="1242"/>
      <c r="X13" s="1244"/>
      <c r="Y13" s="1241"/>
      <c r="Z13" s="1239"/>
    </row>
    <row r="14" spans="1:26">
      <c r="A14" s="1240"/>
      <c r="B14" s="1241"/>
      <c r="C14" s="1241"/>
      <c r="D14" s="1241"/>
      <c r="E14" s="1242"/>
      <c r="F14" s="1242"/>
      <c r="G14" s="1242"/>
      <c r="H14" s="1242"/>
      <c r="I14" s="1241"/>
      <c r="J14" s="1241"/>
      <c r="K14" s="1241"/>
      <c r="L14" s="1243"/>
      <c r="M14" s="1241"/>
      <c r="N14" s="1241"/>
      <c r="O14" s="1241"/>
      <c r="P14" s="1241"/>
      <c r="Q14" s="1242"/>
      <c r="R14" s="1242"/>
      <c r="S14" s="1242"/>
      <c r="T14" s="1242"/>
      <c r="U14" s="1241"/>
      <c r="V14" s="1244"/>
      <c r="W14" s="1242"/>
      <c r="X14" s="1244"/>
      <c r="Y14" s="1241"/>
      <c r="Z14" s="1239"/>
    </row>
    <row r="15" spans="1:26">
      <c r="A15" s="1240"/>
      <c r="B15" s="1241"/>
      <c r="C15" s="1241"/>
      <c r="D15" s="1241"/>
      <c r="E15" s="1242"/>
      <c r="F15" s="1242"/>
      <c r="G15" s="1242"/>
      <c r="H15" s="1242"/>
      <c r="I15" s="1241"/>
      <c r="J15" s="1241"/>
      <c r="K15" s="1241"/>
      <c r="L15" s="1243"/>
      <c r="M15" s="1241"/>
      <c r="N15" s="1241"/>
      <c r="O15" s="1241"/>
      <c r="P15" s="1241"/>
      <c r="Q15" s="1242"/>
      <c r="R15" s="1242"/>
      <c r="S15" s="1242"/>
      <c r="T15" s="1242"/>
      <c r="U15" s="1241"/>
      <c r="V15" s="1244"/>
      <c r="W15" s="1242"/>
      <c r="X15" s="1244"/>
      <c r="Y15" s="1241"/>
      <c r="Z15" s="1239"/>
    </row>
    <row r="16" spans="1:26">
      <c r="A16" s="1240"/>
      <c r="B16" s="1241"/>
      <c r="C16" s="1241"/>
      <c r="D16" s="1241"/>
      <c r="E16" s="1242"/>
      <c r="F16" s="1242"/>
      <c r="G16" s="1242"/>
      <c r="H16" s="1242"/>
      <c r="I16" s="1241"/>
      <c r="J16" s="1241"/>
      <c r="K16" s="1241"/>
      <c r="L16" s="1243"/>
      <c r="M16" s="1241"/>
      <c r="N16" s="1241"/>
      <c r="O16" s="1241"/>
      <c r="P16" s="1241"/>
      <c r="Q16" s="1242"/>
      <c r="R16" s="1242"/>
      <c r="S16" s="1242"/>
      <c r="T16" s="1242"/>
      <c r="U16" s="1241"/>
      <c r="V16" s="1244"/>
      <c r="W16" s="1242"/>
      <c r="X16" s="1244"/>
      <c r="Y16" s="1241"/>
      <c r="Z16" s="1239"/>
    </row>
    <row r="17" spans="1:26">
      <c r="A17" s="1240"/>
      <c r="B17" s="1241"/>
      <c r="C17" s="1241"/>
      <c r="D17" s="1241"/>
      <c r="E17" s="1242"/>
      <c r="F17" s="1242"/>
      <c r="G17" s="1242"/>
      <c r="H17" s="1242"/>
      <c r="I17" s="1241"/>
      <c r="J17" s="1241"/>
      <c r="K17" s="1241"/>
      <c r="L17" s="1243"/>
      <c r="M17" s="1241"/>
      <c r="N17" s="1241"/>
      <c r="O17" s="1241"/>
      <c r="P17" s="1241"/>
      <c r="Q17" s="1242"/>
      <c r="R17" s="1242"/>
      <c r="S17" s="1242"/>
      <c r="T17" s="1242"/>
      <c r="U17" s="1241"/>
      <c r="V17" s="1244"/>
      <c r="W17" s="1242"/>
      <c r="X17" s="1244"/>
      <c r="Y17" s="1241"/>
      <c r="Z17" s="1239"/>
    </row>
    <row r="18" spans="1:26">
      <c r="A18" s="1240"/>
      <c r="B18" s="1241"/>
      <c r="C18" s="1241"/>
      <c r="D18" s="1241"/>
      <c r="E18" s="1242"/>
      <c r="F18" s="1242"/>
      <c r="G18" s="1242"/>
      <c r="H18" s="1242"/>
      <c r="I18" s="1241"/>
      <c r="J18" s="1241"/>
      <c r="K18" s="1241"/>
      <c r="L18" s="1243"/>
      <c r="M18" s="1241"/>
      <c r="N18" s="1241"/>
      <c r="O18" s="1241"/>
      <c r="P18" s="1241"/>
      <c r="Q18" s="1242"/>
      <c r="R18" s="1242"/>
      <c r="S18" s="1242"/>
      <c r="T18" s="1242"/>
      <c r="U18" s="1241"/>
      <c r="V18" s="1244"/>
      <c r="W18" s="1242"/>
      <c r="X18" s="1244"/>
      <c r="Y18" s="1241"/>
      <c r="Z18" s="1239"/>
    </row>
    <row r="19" spans="1:26">
      <c r="A19" s="1240"/>
      <c r="B19" s="1241"/>
      <c r="C19" s="1241"/>
      <c r="D19" s="1241"/>
      <c r="E19" s="1242"/>
      <c r="F19" s="1242"/>
      <c r="G19" s="1242"/>
      <c r="H19" s="1242"/>
      <c r="I19" s="1241"/>
      <c r="J19" s="1241"/>
      <c r="K19" s="1241"/>
      <c r="L19" s="1243"/>
      <c r="M19" s="1241"/>
      <c r="N19" s="1241"/>
      <c r="O19" s="1241"/>
      <c r="P19" s="1241"/>
      <c r="Q19" s="1242"/>
      <c r="R19" s="1242"/>
      <c r="S19" s="1242"/>
      <c r="T19" s="1242"/>
      <c r="U19" s="1241"/>
      <c r="V19" s="1244"/>
      <c r="W19" s="1242"/>
      <c r="X19" s="1244"/>
      <c r="Y19" s="1241"/>
      <c r="Z19" s="1239"/>
    </row>
    <row r="20" spans="1:26">
      <c r="A20" s="1240"/>
      <c r="B20" s="1241"/>
      <c r="C20" s="1241"/>
      <c r="D20" s="1241"/>
      <c r="E20" s="1242"/>
      <c r="F20" s="1242"/>
      <c r="G20" s="1242"/>
      <c r="H20" s="1242"/>
      <c r="I20" s="1241"/>
      <c r="J20" s="1241"/>
      <c r="K20" s="1241"/>
      <c r="L20" s="1243"/>
      <c r="M20" s="1241"/>
      <c r="N20" s="1241"/>
      <c r="O20" s="1241"/>
      <c r="P20" s="1241"/>
      <c r="Q20" s="1242"/>
      <c r="R20" s="1242"/>
      <c r="S20" s="1242"/>
      <c r="T20" s="1242"/>
      <c r="U20" s="1241"/>
      <c r="V20" s="1244"/>
      <c r="W20" s="1242"/>
      <c r="X20" s="1244"/>
      <c r="Y20" s="1241"/>
      <c r="Z20" s="1239"/>
    </row>
    <row r="21" spans="1:26">
      <c r="A21" s="1240"/>
      <c r="B21" s="1241"/>
      <c r="C21" s="1241"/>
      <c r="D21" s="1241"/>
      <c r="E21" s="1242"/>
      <c r="F21" s="1242"/>
      <c r="G21" s="1242"/>
      <c r="H21" s="1242"/>
      <c r="I21" s="1241"/>
      <c r="J21" s="1241"/>
      <c r="K21" s="1241"/>
      <c r="L21" s="1243"/>
      <c r="M21" s="1241"/>
      <c r="N21" s="1241"/>
      <c r="O21" s="1241"/>
      <c r="P21" s="1241"/>
      <c r="Q21" s="1242"/>
      <c r="R21" s="1242"/>
      <c r="S21" s="1242"/>
      <c r="T21" s="1242"/>
      <c r="U21" s="1241"/>
      <c r="V21" s="1244"/>
      <c r="W21" s="1242"/>
      <c r="X21" s="1244"/>
      <c r="Y21" s="1241"/>
      <c r="Z21" s="1239"/>
    </row>
    <row r="22" spans="1:26">
      <c r="A22" s="1240"/>
      <c r="B22" s="1241"/>
      <c r="C22" s="1241"/>
      <c r="D22" s="1241"/>
      <c r="E22" s="1242"/>
      <c r="F22" s="1242"/>
      <c r="G22" s="1242"/>
      <c r="H22" s="1242"/>
      <c r="I22" s="1241"/>
      <c r="J22" s="1241"/>
      <c r="K22" s="1241"/>
      <c r="L22" s="1243"/>
      <c r="M22" s="1241"/>
      <c r="N22" s="1241"/>
      <c r="O22" s="1241"/>
      <c r="P22" s="1241"/>
      <c r="Q22" s="1242"/>
      <c r="R22" s="1242"/>
      <c r="S22" s="1242"/>
      <c r="T22" s="1242"/>
      <c r="U22" s="1241"/>
      <c r="V22" s="1244"/>
      <c r="W22" s="1242"/>
      <c r="X22" s="1244"/>
      <c r="Y22" s="1241"/>
      <c r="Z22" s="1239"/>
    </row>
    <row r="23" spans="1:26">
      <c r="A23" s="1240"/>
      <c r="B23" s="1241"/>
      <c r="C23" s="1241"/>
      <c r="D23" s="1241"/>
      <c r="E23" s="1242"/>
      <c r="F23" s="1242"/>
      <c r="G23" s="1242"/>
      <c r="H23" s="1242"/>
      <c r="I23" s="1241"/>
      <c r="J23" s="1241"/>
      <c r="K23" s="1241"/>
      <c r="L23" s="1243"/>
      <c r="M23" s="1241"/>
      <c r="N23" s="1241"/>
      <c r="O23" s="1241"/>
      <c r="P23" s="1241"/>
      <c r="Q23" s="1242"/>
      <c r="R23" s="1242"/>
      <c r="S23" s="1242"/>
      <c r="T23" s="1242"/>
      <c r="U23" s="1241"/>
      <c r="V23" s="1244"/>
      <c r="W23" s="1242"/>
      <c r="X23" s="1244"/>
      <c r="Y23" s="1241"/>
      <c r="Z23" s="1239"/>
    </row>
    <row r="24" spans="1:26">
      <c r="A24" s="1240"/>
      <c r="B24" s="1241"/>
      <c r="C24" s="1241"/>
      <c r="D24" s="1241"/>
      <c r="E24" s="1242"/>
      <c r="F24" s="1242"/>
      <c r="G24" s="1242"/>
      <c r="H24" s="1242"/>
      <c r="I24" s="1241"/>
      <c r="J24" s="1241"/>
      <c r="K24" s="1241"/>
      <c r="L24" s="1243"/>
      <c r="M24" s="1241"/>
      <c r="N24" s="1241"/>
      <c r="O24" s="1241"/>
      <c r="P24" s="1241"/>
      <c r="Q24" s="1242"/>
      <c r="R24" s="1242"/>
      <c r="S24" s="1242"/>
      <c r="T24" s="1242"/>
      <c r="U24" s="1241"/>
      <c r="V24" s="1244"/>
      <c r="W24" s="1242"/>
      <c r="X24" s="1244"/>
      <c r="Y24" s="1241"/>
      <c r="Z24" s="1239"/>
    </row>
    <row r="25" spans="1:26">
      <c r="A25" s="1240"/>
      <c r="B25" s="1241"/>
      <c r="C25" s="1241"/>
      <c r="D25" s="1241"/>
      <c r="E25" s="1242"/>
      <c r="F25" s="1242"/>
      <c r="G25" s="1242"/>
      <c r="H25" s="1242"/>
      <c r="I25" s="1241"/>
      <c r="J25" s="1241"/>
      <c r="K25" s="1241"/>
      <c r="L25" s="1243"/>
      <c r="M25" s="1241"/>
      <c r="N25" s="1241"/>
      <c r="O25" s="1241"/>
      <c r="P25" s="1241"/>
      <c r="Q25" s="1242"/>
      <c r="R25" s="1242"/>
      <c r="S25" s="1242"/>
      <c r="T25" s="1242"/>
      <c r="U25" s="1241"/>
      <c r="V25" s="1244"/>
      <c r="W25" s="1242"/>
      <c r="X25" s="1244"/>
      <c r="Y25" s="1241"/>
      <c r="Z25" s="1239"/>
    </row>
    <row r="26" spans="1:26">
      <c r="A26" s="1240"/>
      <c r="B26" s="1241"/>
      <c r="C26" s="1241"/>
      <c r="D26" s="1241"/>
      <c r="E26" s="1242"/>
      <c r="F26" s="1242"/>
      <c r="G26" s="1242"/>
      <c r="H26" s="1242"/>
      <c r="I26" s="1241"/>
      <c r="J26" s="1241"/>
      <c r="K26" s="1241"/>
      <c r="L26" s="1243"/>
      <c r="M26" s="1241"/>
      <c r="N26" s="1241"/>
      <c r="O26" s="1241"/>
      <c r="P26" s="1241"/>
      <c r="Q26" s="1242"/>
      <c r="R26" s="1242"/>
      <c r="S26" s="1242"/>
      <c r="T26" s="1242"/>
      <c r="U26" s="1241"/>
      <c r="V26" s="1244"/>
      <c r="W26" s="1242"/>
      <c r="X26" s="1244"/>
      <c r="Y26" s="1241"/>
      <c r="Z26" s="1239"/>
    </row>
    <row r="27" spans="1:26">
      <c r="A27" s="1240"/>
      <c r="B27" s="1241"/>
      <c r="C27" s="1241"/>
      <c r="D27" s="1241"/>
      <c r="E27" s="1242"/>
      <c r="F27" s="1242"/>
      <c r="G27" s="1242"/>
      <c r="H27" s="1242"/>
      <c r="I27" s="1241"/>
      <c r="J27" s="1241"/>
      <c r="K27" s="1241"/>
      <c r="L27" s="1243"/>
      <c r="M27" s="1241"/>
      <c r="N27" s="1241"/>
      <c r="O27" s="1241"/>
      <c r="P27" s="1241"/>
      <c r="Q27" s="1242"/>
      <c r="R27" s="1242"/>
      <c r="S27" s="1242"/>
      <c r="T27" s="1242"/>
      <c r="U27" s="1241"/>
      <c r="V27" s="1244"/>
      <c r="W27" s="1242"/>
      <c r="X27" s="1244"/>
      <c r="Y27" s="1241"/>
      <c r="Z27" s="1239"/>
    </row>
    <row r="28" spans="1:26">
      <c r="A28" s="1240"/>
      <c r="B28" s="1241"/>
      <c r="C28" s="1241"/>
      <c r="D28" s="1241"/>
      <c r="E28" s="1242"/>
      <c r="F28" s="1242"/>
      <c r="G28" s="1242"/>
      <c r="H28" s="1242"/>
      <c r="I28" s="1241"/>
      <c r="J28" s="1241"/>
      <c r="K28" s="1241"/>
      <c r="L28" s="1243"/>
      <c r="M28" s="1241"/>
      <c r="N28" s="1241"/>
      <c r="O28" s="1241"/>
      <c r="P28" s="1241"/>
      <c r="Q28" s="1242"/>
      <c r="R28" s="1242"/>
      <c r="S28" s="1242"/>
      <c r="T28" s="1242"/>
      <c r="U28" s="1241"/>
      <c r="V28" s="1244"/>
      <c r="W28" s="1242"/>
      <c r="X28" s="1244"/>
      <c r="Y28" s="1241"/>
      <c r="Z28" s="1239"/>
    </row>
    <row r="29" spans="1:26">
      <c r="A29" s="1240"/>
      <c r="B29" s="1241"/>
      <c r="C29" s="1241"/>
      <c r="D29" s="1241"/>
      <c r="E29" s="1242"/>
      <c r="F29" s="1242"/>
      <c r="G29" s="1242"/>
      <c r="H29" s="1242"/>
      <c r="I29" s="1241"/>
      <c r="J29" s="1241"/>
      <c r="K29" s="1241"/>
      <c r="L29" s="1243"/>
      <c r="M29" s="1241"/>
      <c r="N29" s="1241"/>
      <c r="O29" s="1241"/>
      <c r="P29" s="1241"/>
      <c r="Q29" s="1242"/>
      <c r="R29" s="1242"/>
      <c r="S29" s="1242"/>
      <c r="T29" s="1242"/>
      <c r="U29" s="1241"/>
      <c r="V29" s="1244"/>
      <c r="W29" s="1242"/>
      <c r="X29" s="1244"/>
      <c r="Y29" s="1241"/>
      <c r="Z29" s="1239"/>
    </row>
    <row r="30" spans="1:26">
      <c r="A30" s="1240"/>
      <c r="B30" s="1241"/>
      <c r="C30" s="1241"/>
      <c r="D30" s="1241"/>
      <c r="E30" s="1242"/>
      <c r="F30" s="1242"/>
      <c r="G30" s="1242"/>
      <c r="H30" s="1242"/>
      <c r="I30" s="1241"/>
      <c r="J30" s="1241"/>
      <c r="K30" s="1241"/>
      <c r="L30" s="1243"/>
      <c r="M30" s="1241"/>
      <c r="N30" s="1241"/>
      <c r="O30" s="1241"/>
      <c r="P30" s="1241"/>
      <c r="Q30" s="1242"/>
      <c r="R30" s="1242"/>
      <c r="S30" s="1242"/>
      <c r="T30" s="1242"/>
      <c r="U30" s="1241"/>
      <c r="V30" s="1244"/>
      <c r="W30" s="1242"/>
      <c r="X30" s="1244"/>
      <c r="Y30" s="1241"/>
      <c r="Z30" s="1239"/>
    </row>
    <row r="31" spans="1:26">
      <c r="A31" s="1240"/>
      <c r="B31" s="1241"/>
      <c r="C31" s="1241"/>
      <c r="D31" s="1241"/>
      <c r="E31" s="1242"/>
      <c r="F31" s="1242"/>
      <c r="G31" s="1242"/>
      <c r="H31" s="1242"/>
      <c r="I31" s="1241"/>
      <c r="J31" s="1241"/>
      <c r="K31" s="1241"/>
      <c r="L31" s="1243"/>
      <c r="M31" s="1241"/>
      <c r="N31" s="1241"/>
      <c r="O31" s="1241"/>
      <c r="P31" s="1241"/>
      <c r="Q31" s="1242"/>
      <c r="R31" s="1242"/>
      <c r="S31" s="1242"/>
      <c r="T31" s="1242"/>
      <c r="U31" s="1241"/>
      <c r="V31" s="1244"/>
      <c r="W31" s="1242"/>
      <c r="X31" s="1244"/>
      <c r="Y31" s="1241"/>
      <c r="Z31" s="1239"/>
    </row>
    <row r="32" spans="1:26">
      <c r="A32" s="1240"/>
      <c r="B32" s="1241"/>
      <c r="C32" s="1241"/>
      <c r="D32" s="1241"/>
      <c r="E32" s="1242"/>
      <c r="F32" s="1242"/>
      <c r="G32" s="1242"/>
      <c r="H32" s="1242"/>
      <c r="I32" s="1241"/>
      <c r="J32" s="1241"/>
      <c r="K32" s="1241"/>
      <c r="L32" s="1243"/>
      <c r="M32" s="1241"/>
      <c r="N32" s="1241"/>
      <c r="O32" s="1241"/>
      <c r="P32" s="1241"/>
      <c r="Q32" s="1242"/>
      <c r="R32" s="1242"/>
      <c r="S32" s="1242"/>
      <c r="T32" s="1242"/>
      <c r="U32" s="1241"/>
      <c r="V32" s="1244"/>
      <c r="W32" s="1242"/>
      <c r="X32" s="1244"/>
      <c r="Y32" s="1241"/>
      <c r="Z32" s="1239"/>
    </row>
    <row r="33" spans="1:26">
      <c r="A33" s="1240"/>
      <c r="B33" s="1241"/>
      <c r="C33" s="1241"/>
      <c r="D33" s="1241"/>
      <c r="E33" s="1242"/>
      <c r="F33" s="1242"/>
      <c r="G33" s="1242"/>
      <c r="H33" s="1242"/>
      <c r="I33" s="1241"/>
      <c r="J33" s="1241"/>
      <c r="K33" s="1241"/>
      <c r="L33" s="1243"/>
      <c r="M33" s="1241"/>
      <c r="N33" s="1241"/>
      <c r="O33" s="1241"/>
      <c r="P33" s="1241"/>
      <c r="Q33" s="1242"/>
      <c r="R33" s="1242"/>
      <c r="S33" s="1242"/>
      <c r="T33" s="1242"/>
      <c r="U33" s="1241"/>
      <c r="V33" s="1244"/>
      <c r="W33" s="1242"/>
      <c r="X33" s="1244"/>
      <c r="Y33" s="1241"/>
      <c r="Z33" s="1239"/>
    </row>
    <row r="34" spans="1:26">
      <c r="A34" s="1240"/>
      <c r="B34" s="1241"/>
      <c r="C34" s="1241"/>
      <c r="D34" s="1241"/>
      <c r="E34" s="1242"/>
      <c r="F34" s="1242"/>
      <c r="G34" s="1242"/>
      <c r="H34" s="1242"/>
      <c r="I34" s="1241"/>
      <c r="J34" s="1241"/>
      <c r="K34" s="1241"/>
      <c r="L34" s="1243"/>
      <c r="M34" s="1241"/>
      <c r="N34" s="1241"/>
      <c r="O34" s="1241"/>
      <c r="P34" s="1241"/>
      <c r="Q34" s="1242"/>
      <c r="R34" s="1242"/>
      <c r="S34" s="1242"/>
      <c r="T34" s="1242"/>
      <c r="U34" s="1241"/>
      <c r="V34" s="1244"/>
      <c r="W34" s="1242"/>
      <c r="X34" s="1244"/>
      <c r="Y34" s="1241"/>
      <c r="Z34" s="1239"/>
    </row>
    <row r="35" spans="1:26">
      <c r="A35" s="1240"/>
      <c r="B35" s="1241"/>
      <c r="C35" s="1241"/>
      <c r="D35" s="1241"/>
      <c r="E35" s="1242"/>
      <c r="F35" s="1242"/>
      <c r="G35" s="1242"/>
      <c r="H35" s="1242"/>
      <c r="I35" s="1241"/>
      <c r="J35" s="1241"/>
      <c r="K35" s="1241"/>
      <c r="L35" s="1243"/>
      <c r="M35" s="1241"/>
      <c r="N35" s="1241"/>
      <c r="O35" s="1241"/>
      <c r="P35" s="1241"/>
      <c r="Q35" s="1242"/>
      <c r="R35" s="1242"/>
      <c r="S35" s="1242"/>
      <c r="T35" s="1242"/>
      <c r="U35" s="1241"/>
      <c r="V35" s="1244"/>
      <c r="W35" s="1242"/>
      <c r="X35" s="1244"/>
      <c r="Y35" s="1241"/>
      <c r="Z35" s="1239"/>
    </row>
    <row r="36" spans="1:26">
      <c r="A36" s="1240"/>
      <c r="B36" s="1241"/>
      <c r="C36" s="1241"/>
      <c r="D36" s="1241"/>
      <c r="E36" s="1242"/>
      <c r="F36" s="1242"/>
      <c r="G36" s="1242"/>
      <c r="H36" s="1242"/>
      <c r="I36" s="1241"/>
      <c r="J36" s="1241"/>
      <c r="K36" s="1241"/>
      <c r="L36" s="1243"/>
      <c r="M36" s="1241"/>
      <c r="N36" s="1241"/>
      <c r="O36" s="1241"/>
      <c r="P36" s="1241"/>
      <c r="Q36" s="1242"/>
      <c r="R36" s="1242"/>
      <c r="S36" s="1242"/>
      <c r="T36" s="1242"/>
      <c r="U36" s="1241"/>
      <c r="V36" s="1244"/>
      <c r="W36" s="1242"/>
      <c r="X36" s="1244"/>
      <c r="Y36" s="1241"/>
      <c r="Z36" s="1239"/>
    </row>
    <row r="37" spans="1:26">
      <c r="A37" s="1240"/>
      <c r="B37" s="1241"/>
      <c r="C37" s="1241"/>
      <c r="D37" s="1241"/>
      <c r="E37" s="1242"/>
      <c r="F37" s="1242"/>
      <c r="G37" s="1242"/>
      <c r="H37" s="1242"/>
      <c r="I37" s="1241"/>
      <c r="J37" s="1241"/>
      <c r="K37" s="1241"/>
      <c r="L37" s="1243"/>
      <c r="M37" s="1241"/>
      <c r="N37" s="1241"/>
      <c r="O37" s="1241"/>
      <c r="P37" s="1241"/>
      <c r="Q37" s="1242"/>
      <c r="R37" s="1242"/>
      <c r="S37" s="1242"/>
      <c r="T37" s="1242"/>
      <c r="U37" s="1241"/>
      <c r="V37" s="1244"/>
      <c r="W37" s="1242"/>
      <c r="X37" s="1244"/>
      <c r="Y37" s="1241"/>
      <c r="Z37" s="1239"/>
    </row>
    <row r="38" spans="1:26">
      <c r="A38" s="1240"/>
      <c r="B38" s="1241"/>
      <c r="C38" s="1241"/>
      <c r="D38" s="1241"/>
      <c r="E38" s="1242"/>
      <c r="F38" s="1242"/>
      <c r="G38" s="1242"/>
      <c r="H38" s="1242"/>
      <c r="I38" s="1241"/>
      <c r="J38" s="1241"/>
      <c r="K38" s="1241"/>
      <c r="L38" s="1243"/>
      <c r="M38" s="1241"/>
      <c r="N38" s="1241"/>
      <c r="O38" s="1241"/>
      <c r="P38" s="1241"/>
      <c r="Q38" s="1242"/>
      <c r="R38" s="1242"/>
      <c r="S38" s="1242"/>
      <c r="T38" s="1242"/>
      <c r="U38" s="1241"/>
      <c r="V38" s="1244"/>
      <c r="W38" s="1242"/>
      <c r="X38" s="1244"/>
      <c r="Y38" s="1241"/>
      <c r="Z38" s="1239"/>
    </row>
    <row r="39" spans="1:26">
      <c r="A39" s="1240"/>
      <c r="B39" s="1241"/>
      <c r="C39" s="1241"/>
      <c r="D39" s="1241"/>
      <c r="E39" s="1242"/>
      <c r="F39" s="1242"/>
      <c r="G39" s="1242"/>
      <c r="H39" s="1242"/>
      <c r="I39" s="1241"/>
      <c r="J39" s="1241"/>
      <c r="K39" s="1241"/>
      <c r="L39" s="1243"/>
      <c r="M39" s="1241"/>
      <c r="N39" s="1241"/>
      <c r="O39" s="1241"/>
      <c r="P39" s="1241"/>
      <c r="Q39" s="1242"/>
      <c r="R39" s="1242"/>
      <c r="S39" s="1242"/>
      <c r="T39" s="1242"/>
      <c r="U39" s="1241"/>
      <c r="V39" s="1244"/>
      <c r="W39" s="1242"/>
      <c r="X39" s="1244"/>
      <c r="Y39" s="1241"/>
      <c r="Z39" s="1239"/>
    </row>
    <row r="40" spans="1:26">
      <c r="A40" s="1240"/>
      <c r="B40" s="1241"/>
      <c r="C40" s="1241"/>
      <c r="D40" s="1241"/>
      <c r="E40" s="1242"/>
      <c r="F40" s="1242"/>
      <c r="G40" s="1242"/>
      <c r="H40" s="1242"/>
      <c r="I40" s="1241"/>
      <c r="J40" s="1241"/>
      <c r="K40" s="1241"/>
      <c r="L40" s="1243"/>
      <c r="M40" s="1241"/>
      <c r="N40" s="1241"/>
      <c r="O40" s="1241"/>
      <c r="P40" s="1241"/>
      <c r="Q40" s="1242"/>
      <c r="R40" s="1242"/>
      <c r="S40" s="1242"/>
      <c r="T40" s="1242"/>
      <c r="U40" s="1241"/>
      <c r="V40" s="1244"/>
      <c r="W40" s="1242"/>
      <c r="X40" s="1244"/>
      <c r="Y40" s="1241"/>
      <c r="Z40" s="1239"/>
    </row>
    <row r="41" spans="1:26">
      <c r="A41" s="1240"/>
      <c r="B41" s="1241"/>
      <c r="C41" s="1241"/>
      <c r="D41" s="1241"/>
      <c r="E41" s="1242"/>
      <c r="F41" s="1242"/>
      <c r="G41" s="1242"/>
      <c r="H41" s="1242"/>
      <c r="I41" s="1241"/>
      <c r="J41" s="1241"/>
      <c r="K41" s="1241"/>
      <c r="L41" s="1243"/>
      <c r="M41" s="1241"/>
      <c r="N41" s="1241"/>
      <c r="O41" s="1241"/>
      <c r="P41" s="1241"/>
      <c r="Q41" s="1242"/>
      <c r="R41" s="1242"/>
      <c r="S41" s="1242"/>
      <c r="T41" s="1242"/>
      <c r="U41" s="1241"/>
      <c r="V41" s="1244"/>
      <c r="W41" s="1242"/>
      <c r="X41" s="1244"/>
      <c r="Y41" s="1241"/>
      <c r="Z41" s="1239"/>
    </row>
    <row r="42" spans="1:26">
      <c r="A42" s="1240"/>
      <c r="B42" s="1241"/>
      <c r="C42" s="1241"/>
      <c r="D42" s="1241"/>
      <c r="E42" s="1242"/>
      <c r="F42" s="1242"/>
      <c r="G42" s="1242"/>
      <c r="H42" s="1242"/>
      <c r="I42" s="1241"/>
      <c r="J42" s="1241"/>
      <c r="K42" s="1241"/>
      <c r="L42" s="1243"/>
      <c r="M42" s="1241"/>
      <c r="N42" s="1241"/>
      <c r="O42" s="1241"/>
      <c r="P42" s="1241"/>
      <c r="Q42" s="1242"/>
      <c r="R42" s="1242"/>
      <c r="S42" s="1242"/>
      <c r="T42" s="1242"/>
      <c r="U42" s="1241"/>
      <c r="V42" s="1244"/>
      <c r="W42" s="1242"/>
      <c r="X42" s="1244"/>
      <c r="Y42" s="1241"/>
      <c r="Z42" s="1239"/>
    </row>
    <row r="43" spans="1:26">
      <c r="A43" s="1240"/>
      <c r="B43" s="1241"/>
      <c r="C43" s="1241"/>
      <c r="D43" s="1241"/>
      <c r="E43" s="1242"/>
      <c r="F43" s="1242"/>
      <c r="G43" s="1242"/>
      <c r="H43" s="1242"/>
      <c r="I43" s="1241"/>
      <c r="J43" s="1241"/>
      <c r="K43" s="1241"/>
      <c r="L43" s="1243"/>
      <c r="M43" s="1241"/>
      <c r="N43" s="1241"/>
      <c r="O43" s="1241"/>
      <c r="P43" s="1241"/>
      <c r="Q43" s="1242"/>
      <c r="R43" s="1242"/>
      <c r="S43" s="1242"/>
      <c r="T43" s="1242"/>
      <c r="U43" s="1241"/>
      <c r="V43" s="1244"/>
      <c r="W43" s="1242"/>
      <c r="X43" s="1244"/>
      <c r="Y43" s="1241"/>
      <c r="Z43" s="1239"/>
    </row>
    <row r="44" spans="1:26">
      <c r="A44" s="1240"/>
      <c r="B44" s="1241"/>
      <c r="C44" s="1241"/>
      <c r="D44" s="1241"/>
      <c r="E44" s="1242"/>
      <c r="F44" s="1242"/>
      <c r="G44" s="1242"/>
      <c r="H44" s="1242"/>
      <c r="I44" s="1241"/>
      <c r="J44" s="1241"/>
      <c r="K44" s="1241"/>
      <c r="L44" s="1243"/>
      <c r="M44" s="1241"/>
      <c r="N44" s="1241"/>
      <c r="O44" s="1241"/>
      <c r="P44" s="1241"/>
      <c r="Q44" s="1242"/>
      <c r="R44" s="1242"/>
      <c r="S44" s="1242"/>
      <c r="T44" s="1242"/>
      <c r="U44" s="1241"/>
      <c r="V44" s="1244"/>
      <c r="W44" s="1242"/>
      <c r="X44" s="1244"/>
      <c r="Y44" s="1241"/>
      <c r="Z44" s="1239"/>
    </row>
    <row r="45" spans="1:26">
      <c r="A45" s="1240"/>
      <c r="B45" s="1241"/>
      <c r="C45" s="1241"/>
      <c r="D45" s="1241"/>
      <c r="E45" s="1242"/>
      <c r="F45" s="1242"/>
      <c r="G45" s="1242"/>
      <c r="H45" s="1242"/>
      <c r="I45" s="1241"/>
      <c r="J45" s="1241"/>
      <c r="K45" s="1241"/>
      <c r="L45" s="1243"/>
      <c r="M45" s="1241"/>
      <c r="N45" s="1241"/>
      <c r="O45" s="1241"/>
      <c r="P45" s="1241"/>
      <c r="Q45" s="1242"/>
      <c r="R45" s="1242"/>
      <c r="S45" s="1242"/>
      <c r="T45" s="1242"/>
      <c r="U45" s="1241"/>
      <c r="V45" s="1244"/>
      <c r="W45" s="1242"/>
      <c r="X45" s="1244"/>
      <c r="Y45" s="1241"/>
      <c r="Z45" s="1239"/>
    </row>
    <row r="46" spans="1:26">
      <c r="A46" s="1240"/>
      <c r="B46" s="1241"/>
      <c r="C46" s="1241"/>
      <c r="D46" s="1241"/>
      <c r="E46" s="1242"/>
      <c r="F46" s="1242"/>
      <c r="G46" s="1242"/>
      <c r="H46" s="1242"/>
      <c r="I46" s="1241"/>
      <c r="J46" s="1241"/>
      <c r="K46" s="1241"/>
      <c r="L46" s="1243"/>
      <c r="M46" s="1241"/>
      <c r="N46" s="1241"/>
      <c r="O46" s="1241"/>
      <c r="P46" s="1241"/>
      <c r="Q46" s="1242"/>
      <c r="R46" s="1242"/>
      <c r="S46" s="1242"/>
      <c r="T46" s="1242"/>
      <c r="U46" s="1241"/>
      <c r="V46" s="1244"/>
      <c r="W46" s="1242"/>
      <c r="X46" s="1244"/>
      <c r="Y46" s="1241"/>
      <c r="Z46" s="1239"/>
    </row>
    <row r="47" spans="1:26">
      <c r="A47" s="1240"/>
      <c r="B47" s="1241"/>
      <c r="C47" s="1241"/>
      <c r="D47" s="1241"/>
      <c r="E47" s="1242"/>
      <c r="F47" s="1242"/>
      <c r="G47" s="1242"/>
      <c r="H47" s="1242"/>
      <c r="I47" s="1241"/>
      <c r="J47" s="1241"/>
      <c r="K47" s="1241"/>
      <c r="L47" s="1243"/>
      <c r="M47" s="1241"/>
      <c r="N47" s="1241"/>
      <c r="O47" s="1241"/>
      <c r="P47" s="1241"/>
      <c r="Q47" s="1242"/>
      <c r="R47" s="1242"/>
      <c r="S47" s="1242"/>
      <c r="T47" s="1242"/>
      <c r="U47" s="1241"/>
      <c r="V47" s="1244"/>
      <c r="W47" s="1242"/>
      <c r="X47" s="1244"/>
      <c r="Y47" s="1241"/>
      <c r="Z47" s="1239"/>
    </row>
    <row r="48" spans="1:26">
      <c r="A48" s="1240"/>
      <c r="B48" s="1241"/>
      <c r="C48" s="1241"/>
      <c r="D48" s="1241"/>
      <c r="E48" s="1242"/>
      <c r="F48" s="1242"/>
      <c r="G48" s="1242"/>
      <c r="H48" s="1242"/>
      <c r="I48" s="1241"/>
      <c r="J48" s="1241"/>
      <c r="K48" s="1241"/>
      <c r="L48" s="1243"/>
      <c r="M48" s="1241"/>
      <c r="N48" s="1241"/>
      <c r="O48" s="1241"/>
      <c r="P48" s="1241"/>
      <c r="Q48" s="1242"/>
      <c r="R48" s="1242"/>
      <c r="S48" s="1242"/>
      <c r="T48" s="1242"/>
      <c r="U48" s="1241"/>
      <c r="V48" s="1244"/>
      <c r="W48" s="1242"/>
      <c r="X48" s="1244"/>
      <c r="Y48" s="1241"/>
      <c r="Z48" s="1239"/>
    </row>
    <row r="49" spans="1:26">
      <c r="A49" s="1240"/>
      <c r="B49" s="1241"/>
      <c r="C49" s="1241"/>
      <c r="D49" s="1241"/>
      <c r="E49" s="1242"/>
      <c r="F49" s="1242"/>
      <c r="G49" s="1242"/>
      <c r="H49" s="1242"/>
      <c r="I49" s="1241"/>
      <c r="J49" s="1241"/>
      <c r="K49" s="1241"/>
      <c r="L49" s="1243"/>
      <c r="M49" s="1241"/>
      <c r="N49" s="1241"/>
      <c r="O49" s="1241"/>
      <c r="P49" s="1241"/>
      <c r="Q49" s="1242"/>
      <c r="R49" s="1242"/>
      <c r="S49" s="1242"/>
      <c r="T49" s="1242"/>
      <c r="U49" s="1241"/>
      <c r="V49" s="1244"/>
      <c r="W49" s="1242"/>
      <c r="X49" s="1244"/>
      <c r="Y49" s="1241"/>
      <c r="Z49" s="1239"/>
    </row>
    <row r="50" spans="1:26">
      <c r="A50" s="1240"/>
      <c r="B50" s="1241"/>
      <c r="C50" s="1241"/>
      <c r="D50" s="1241"/>
      <c r="E50" s="1242"/>
      <c r="F50" s="1242"/>
      <c r="G50" s="1242"/>
      <c r="H50" s="1242"/>
      <c r="I50" s="1241"/>
      <c r="J50" s="1241"/>
      <c r="K50" s="1241"/>
      <c r="L50" s="1243"/>
      <c r="M50" s="1241"/>
      <c r="N50" s="1241"/>
      <c r="O50" s="1241"/>
      <c r="P50" s="1241"/>
      <c r="Q50" s="1242"/>
      <c r="R50" s="1242"/>
      <c r="S50" s="1242"/>
      <c r="T50" s="1242"/>
      <c r="U50" s="1241"/>
      <c r="V50" s="1244"/>
      <c r="W50" s="1242"/>
      <c r="X50" s="1244"/>
      <c r="Y50" s="1241"/>
      <c r="Z50" s="1239"/>
    </row>
    <row r="51" spans="1:26">
      <c r="A51" s="1240"/>
      <c r="B51" s="1241"/>
      <c r="C51" s="1241"/>
      <c r="D51" s="1241"/>
      <c r="E51" s="1242"/>
      <c r="F51" s="1242"/>
      <c r="G51" s="1242"/>
      <c r="H51" s="1242"/>
      <c r="I51" s="1241"/>
      <c r="J51" s="1241"/>
      <c r="K51" s="1241"/>
      <c r="L51" s="1243"/>
      <c r="M51" s="1241"/>
      <c r="N51" s="1241"/>
      <c r="O51" s="1241"/>
      <c r="P51" s="1241"/>
      <c r="Q51" s="1242"/>
      <c r="R51" s="1242"/>
      <c r="S51" s="1242"/>
      <c r="T51" s="1242"/>
      <c r="U51" s="1241"/>
      <c r="V51" s="1244"/>
      <c r="W51" s="1242"/>
      <c r="X51" s="1244"/>
      <c r="Y51" s="1241"/>
      <c r="Z51" s="1239"/>
    </row>
    <row r="52" spans="1:26">
      <c r="A52" s="1240"/>
      <c r="B52" s="1241"/>
      <c r="C52" s="1241"/>
      <c r="D52" s="1241"/>
      <c r="E52" s="1242"/>
      <c r="F52" s="1242"/>
      <c r="G52" s="1242"/>
      <c r="H52" s="1242"/>
      <c r="I52" s="1241"/>
      <c r="J52" s="1241"/>
      <c r="K52" s="1241"/>
      <c r="L52" s="1243"/>
      <c r="M52" s="1241"/>
      <c r="N52" s="1241"/>
      <c r="O52" s="1241"/>
      <c r="P52" s="1241"/>
      <c r="Q52" s="1242"/>
      <c r="R52" s="1242"/>
      <c r="S52" s="1242"/>
      <c r="T52" s="1242"/>
      <c r="U52" s="1241"/>
      <c r="V52" s="1244"/>
      <c r="W52" s="1242"/>
      <c r="X52" s="1244"/>
      <c r="Y52" s="1241"/>
      <c r="Z52" s="1239"/>
    </row>
    <row r="53" spans="1:26">
      <c r="A53" s="1240"/>
      <c r="B53" s="1241"/>
      <c r="C53" s="1241"/>
      <c r="D53" s="1241"/>
      <c r="E53" s="1242"/>
      <c r="F53" s="1242"/>
      <c r="G53" s="1242"/>
      <c r="H53" s="1242"/>
      <c r="I53" s="1241"/>
      <c r="J53" s="1241"/>
      <c r="K53" s="1241"/>
      <c r="L53" s="1243"/>
      <c r="M53" s="1241"/>
      <c r="N53" s="1241"/>
      <c r="O53" s="1241"/>
      <c r="P53" s="1241"/>
      <c r="Q53" s="1242"/>
      <c r="R53" s="1242"/>
      <c r="S53" s="1242"/>
      <c r="T53" s="1242"/>
      <c r="U53" s="1241"/>
      <c r="V53" s="1244"/>
      <c r="W53" s="1242"/>
      <c r="X53" s="1244"/>
      <c r="Y53" s="1241"/>
      <c r="Z53" s="1239"/>
    </row>
    <row r="54" spans="1:26">
      <c r="A54" s="1240"/>
      <c r="B54" s="1241"/>
      <c r="C54" s="1241"/>
      <c r="D54" s="1241"/>
      <c r="E54" s="1242"/>
      <c r="F54" s="1242"/>
      <c r="G54" s="1242"/>
      <c r="H54" s="1242"/>
      <c r="I54" s="1241"/>
      <c r="J54" s="1241"/>
      <c r="K54" s="1241"/>
      <c r="L54" s="1243"/>
      <c r="M54" s="1241"/>
      <c r="N54" s="1241"/>
      <c r="O54" s="1241"/>
      <c r="P54" s="1241"/>
      <c r="Q54" s="1242"/>
      <c r="R54" s="1242"/>
      <c r="S54" s="1242"/>
      <c r="T54" s="1242"/>
      <c r="U54" s="1241"/>
      <c r="V54" s="1244"/>
      <c r="W54" s="1242"/>
      <c r="X54" s="1244"/>
      <c r="Y54" s="1241"/>
      <c r="Z54" s="1239"/>
    </row>
    <row r="55" spans="1:26">
      <c r="A55" s="1240"/>
      <c r="B55" s="1241"/>
      <c r="C55" s="1241"/>
      <c r="D55" s="1241"/>
      <c r="E55" s="1242"/>
      <c r="F55" s="1242"/>
      <c r="G55" s="1242"/>
      <c r="H55" s="1242"/>
      <c r="I55" s="1241"/>
      <c r="J55" s="1241"/>
      <c r="K55" s="1241"/>
      <c r="L55" s="1243"/>
      <c r="M55" s="1241"/>
      <c r="N55" s="1241"/>
      <c r="O55" s="1241"/>
      <c r="P55" s="1241"/>
      <c r="Q55" s="1242"/>
      <c r="R55" s="1242"/>
      <c r="S55" s="1242"/>
      <c r="T55" s="1242"/>
      <c r="U55" s="1241"/>
      <c r="V55" s="1244"/>
      <c r="W55" s="1242"/>
      <c r="X55" s="1244"/>
      <c r="Y55" s="1241"/>
      <c r="Z55" s="1239"/>
    </row>
    <row r="56" spans="1:26">
      <c r="A56" s="1240"/>
      <c r="B56" s="1241"/>
      <c r="C56" s="1241"/>
      <c r="D56" s="1241"/>
      <c r="E56" s="1242"/>
      <c r="F56" s="1242"/>
      <c r="G56" s="1242"/>
      <c r="H56" s="1242"/>
      <c r="I56" s="1241"/>
      <c r="J56" s="1241"/>
      <c r="K56" s="1241"/>
      <c r="L56" s="1243"/>
      <c r="M56" s="1241"/>
      <c r="N56" s="1241"/>
      <c r="O56" s="1241"/>
      <c r="P56" s="1241"/>
      <c r="Q56" s="1242"/>
      <c r="R56" s="1242"/>
      <c r="S56" s="1242"/>
      <c r="T56" s="1242"/>
      <c r="U56" s="1241"/>
      <c r="V56" s="1244"/>
      <c r="W56" s="1242"/>
      <c r="X56" s="1244"/>
      <c r="Y56" s="1241"/>
      <c r="Z56" s="1239"/>
    </row>
    <row r="57" spans="1:26">
      <c r="A57" s="1240"/>
      <c r="B57" s="1241"/>
      <c r="C57" s="1241"/>
      <c r="D57" s="1241"/>
      <c r="E57" s="1242"/>
      <c r="F57" s="1242"/>
      <c r="G57" s="1242"/>
      <c r="H57" s="1242"/>
      <c r="I57" s="1241"/>
      <c r="J57" s="1241"/>
      <c r="K57" s="1241"/>
      <c r="L57" s="1243"/>
      <c r="M57" s="1241"/>
      <c r="N57" s="1241"/>
      <c r="O57" s="1241"/>
      <c r="P57" s="1241"/>
      <c r="Q57" s="1242"/>
      <c r="R57" s="1242"/>
      <c r="S57" s="1242"/>
      <c r="T57" s="1242"/>
      <c r="U57" s="1241"/>
      <c r="V57" s="1244"/>
      <c r="W57" s="1242"/>
      <c r="X57" s="1244"/>
      <c r="Y57" s="1241"/>
      <c r="Z57" s="1239"/>
    </row>
    <row r="58" spans="1:26">
      <c r="A58" s="1240"/>
      <c r="B58" s="1241"/>
      <c r="C58" s="1241"/>
      <c r="D58" s="1241"/>
      <c r="E58" s="1242"/>
      <c r="F58" s="1242"/>
      <c r="G58" s="1242"/>
      <c r="H58" s="1242"/>
      <c r="I58" s="1241"/>
      <c r="J58" s="1241"/>
      <c r="K58" s="1241"/>
      <c r="L58" s="1243"/>
      <c r="M58" s="1241"/>
      <c r="N58" s="1241"/>
      <c r="O58" s="1241"/>
      <c r="P58" s="1241"/>
      <c r="Q58" s="1242"/>
      <c r="R58" s="1242"/>
      <c r="S58" s="1242"/>
      <c r="T58" s="1242"/>
      <c r="U58" s="1241"/>
      <c r="V58" s="1244"/>
      <c r="W58" s="1242"/>
      <c r="X58" s="1244"/>
      <c r="Y58" s="1241"/>
      <c r="Z58" s="1239"/>
    </row>
    <row r="59" spans="1:26">
      <c r="A59" s="1240"/>
      <c r="B59" s="1253"/>
      <c r="C59" s="1241"/>
      <c r="D59" s="1241"/>
      <c r="E59" s="1242"/>
      <c r="F59" s="1242"/>
      <c r="G59" s="1242"/>
      <c r="H59" s="1242"/>
      <c r="I59" s="1241"/>
      <c r="J59" s="1241"/>
      <c r="K59" s="1241"/>
      <c r="L59" s="1243"/>
      <c r="M59" s="1241"/>
      <c r="N59" s="1241"/>
      <c r="O59" s="1241"/>
      <c r="P59" s="1241"/>
      <c r="Q59" s="1242"/>
      <c r="R59" s="1242"/>
      <c r="S59" s="1242"/>
      <c r="T59" s="1242"/>
      <c r="U59" s="1241"/>
      <c r="V59" s="1244"/>
      <c r="W59" s="1242"/>
      <c r="X59" s="1244"/>
      <c r="Y59" s="1241"/>
      <c r="Z59" s="1239"/>
    </row>
    <row r="60" spans="1:26">
      <c r="A60" s="1240"/>
      <c r="B60" s="1241"/>
      <c r="C60" s="1241"/>
      <c r="D60" s="1241"/>
      <c r="E60" s="1242"/>
      <c r="F60" s="1242"/>
      <c r="G60" s="1242"/>
      <c r="H60" s="1242"/>
      <c r="I60" s="1241"/>
      <c r="J60" s="1241"/>
      <c r="K60" s="1241"/>
      <c r="L60" s="1243"/>
      <c r="M60" s="1241"/>
      <c r="N60" s="1241"/>
      <c r="O60" s="1241"/>
      <c r="P60" s="1241"/>
      <c r="Q60" s="1242"/>
      <c r="R60" s="1242"/>
      <c r="S60" s="1242"/>
      <c r="T60" s="1242"/>
      <c r="U60" s="1241"/>
      <c r="V60" s="1244"/>
      <c r="W60" s="1242"/>
      <c r="X60" s="1244"/>
      <c r="Y60" s="1241"/>
      <c r="Z60" s="1239"/>
    </row>
    <row r="61" spans="1:26">
      <c r="A61" s="1240"/>
      <c r="B61" s="1241"/>
      <c r="C61" s="1241"/>
      <c r="D61" s="1241"/>
      <c r="E61" s="1242"/>
      <c r="F61" s="1242"/>
      <c r="G61" s="1242"/>
      <c r="H61" s="1242"/>
      <c r="I61" s="1241"/>
      <c r="J61" s="1241"/>
      <c r="K61" s="1241"/>
      <c r="L61" s="1243"/>
      <c r="M61" s="1241"/>
      <c r="N61" s="1241"/>
      <c r="O61" s="1241"/>
      <c r="P61" s="1241"/>
      <c r="Q61" s="1242"/>
      <c r="R61" s="1242"/>
      <c r="S61" s="1242"/>
      <c r="T61" s="1242"/>
      <c r="U61" s="1241"/>
      <c r="V61" s="1244"/>
      <c r="W61" s="1242"/>
      <c r="X61" s="1244"/>
      <c r="Y61" s="1241"/>
      <c r="Z61" s="1239"/>
    </row>
    <row r="62" spans="1:26">
      <c r="A62" s="1240"/>
      <c r="B62" s="1241"/>
      <c r="C62" s="1241"/>
      <c r="D62" s="1241"/>
      <c r="E62" s="1242"/>
      <c r="F62" s="1242"/>
      <c r="G62" s="1242"/>
      <c r="H62" s="1242"/>
      <c r="I62" s="1241"/>
      <c r="J62" s="1241"/>
      <c r="K62" s="1241"/>
      <c r="L62" s="1243"/>
      <c r="M62" s="1241"/>
      <c r="N62" s="1241"/>
      <c r="O62" s="1241"/>
      <c r="P62" s="1241"/>
      <c r="Q62" s="1242"/>
      <c r="R62" s="1242"/>
      <c r="S62" s="1242"/>
      <c r="T62" s="1242"/>
      <c r="U62" s="1241"/>
      <c r="V62" s="1244"/>
      <c r="W62" s="1242"/>
      <c r="X62" s="1244"/>
      <c r="Y62" s="1241"/>
      <c r="Z62" s="1239"/>
    </row>
    <row r="63" spans="1:26">
      <c r="A63" s="1240"/>
      <c r="B63" s="1241"/>
      <c r="C63" s="1241"/>
      <c r="D63" s="1241"/>
      <c r="E63" s="1242"/>
      <c r="F63" s="1242"/>
      <c r="G63" s="1242"/>
      <c r="H63" s="1242"/>
      <c r="I63" s="1241"/>
      <c r="J63" s="1241"/>
      <c r="K63" s="1241"/>
      <c r="L63" s="1243"/>
      <c r="M63" s="1241"/>
      <c r="N63" s="1241"/>
      <c r="O63" s="1241"/>
      <c r="P63" s="1241"/>
      <c r="Q63" s="1242"/>
      <c r="R63" s="1242"/>
      <c r="S63" s="1242"/>
      <c r="T63" s="1242"/>
      <c r="U63" s="1241"/>
      <c r="V63" s="1244"/>
      <c r="W63" s="1242"/>
      <c r="X63" s="1244"/>
      <c r="Y63" s="1241"/>
      <c r="Z63" s="1239"/>
    </row>
    <row r="64" spans="1:26">
      <c r="A64" s="1240"/>
      <c r="B64" s="1241"/>
      <c r="C64" s="1241"/>
      <c r="D64" s="1241"/>
      <c r="E64" s="1242"/>
      <c r="F64" s="1242"/>
      <c r="G64" s="1242"/>
      <c r="H64" s="1242"/>
      <c r="I64" s="1241"/>
      <c r="J64" s="1241"/>
      <c r="K64" s="1241"/>
      <c r="L64" s="1243"/>
      <c r="M64" s="1241"/>
      <c r="N64" s="1241"/>
      <c r="O64" s="1241"/>
      <c r="P64" s="1241"/>
      <c r="Q64" s="1242"/>
      <c r="R64" s="1242"/>
      <c r="S64" s="1242"/>
      <c r="T64" s="1242"/>
      <c r="U64" s="1241"/>
      <c r="V64" s="1244"/>
      <c r="W64" s="1242"/>
      <c r="X64" s="1244"/>
      <c r="Y64" s="1241"/>
      <c r="Z64" s="1239"/>
    </row>
    <row r="65" spans="1:26">
      <c r="A65" s="1240"/>
      <c r="B65" s="1241"/>
      <c r="C65" s="1241"/>
      <c r="D65" s="1241"/>
      <c r="E65" s="1242"/>
      <c r="F65" s="1242"/>
      <c r="G65" s="1242"/>
      <c r="H65" s="1242"/>
      <c r="I65" s="1241"/>
      <c r="J65" s="1241"/>
      <c r="K65" s="1241"/>
      <c r="L65" s="1243"/>
      <c r="M65" s="1241"/>
      <c r="N65" s="1241"/>
      <c r="O65" s="1241"/>
      <c r="P65" s="1241"/>
      <c r="Q65" s="1242"/>
      <c r="R65" s="1242"/>
      <c r="S65" s="1242"/>
      <c r="T65" s="1242"/>
      <c r="U65" s="1241"/>
      <c r="V65" s="1244"/>
      <c r="W65" s="1242"/>
      <c r="X65" s="1244"/>
      <c r="Y65" s="1241"/>
      <c r="Z65" s="1239"/>
    </row>
    <row r="66" spans="1:26">
      <c r="A66" s="1240"/>
      <c r="B66" s="1241"/>
      <c r="C66" s="1241"/>
      <c r="D66" s="1241"/>
      <c r="E66" s="1242"/>
      <c r="F66" s="1242"/>
      <c r="G66" s="1242"/>
      <c r="H66" s="1242"/>
      <c r="I66" s="1241"/>
      <c r="J66" s="1241"/>
      <c r="K66" s="1241"/>
      <c r="L66" s="1243"/>
      <c r="M66" s="1241"/>
      <c r="N66" s="1241"/>
      <c r="O66" s="1241"/>
      <c r="P66" s="1241"/>
      <c r="Q66" s="1242"/>
      <c r="R66" s="1242"/>
      <c r="S66" s="1242"/>
      <c r="T66" s="1242"/>
      <c r="U66" s="1241"/>
      <c r="V66" s="1244"/>
      <c r="W66" s="1242"/>
      <c r="X66" s="1244"/>
      <c r="Y66" s="1241"/>
      <c r="Z66" s="1239"/>
    </row>
    <row r="67" spans="1:26">
      <c r="A67" s="1240"/>
      <c r="B67" s="1241"/>
      <c r="C67" s="1241"/>
      <c r="D67" s="1241"/>
      <c r="E67" s="1242"/>
      <c r="F67" s="1242"/>
      <c r="G67" s="1242"/>
      <c r="H67" s="1242"/>
      <c r="I67" s="1241"/>
      <c r="J67" s="1241"/>
      <c r="K67" s="1241"/>
      <c r="L67" s="1243"/>
      <c r="M67" s="1241"/>
      <c r="N67" s="1241"/>
      <c r="O67" s="1241"/>
      <c r="P67" s="1241"/>
      <c r="Q67" s="1242"/>
      <c r="R67" s="1242"/>
      <c r="S67" s="1242"/>
      <c r="T67" s="1242"/>
      <c r="U67" s="1241"/>
      <c r="V67" s="1244"/>
      <c r="W67" s="1242"/>
      <c r="X67" s="1244"/>
      <c r="Y67" s="1241"/>
      <c r="Z67" s="1239"/>
    </row>
    <row r="68" spans="1:26">
      <c r="A68" s="1240"/>
      <c r="B68" s="1241"/>
      <c r="C68" s="1241"/>
      <c r="D68" s="1241"/>
      <c r="E68" s="1242"/>
      <c r="F68" s="1242"/>
      <c r="G68" s="1242"/>
      <c r="H68" s="1242"/>
      <c r="I68" s="1241"/>
      <c r="J68" s="1241"/>
      <c r="K68" s="1241"/>
      <c r="L68" s="1243"/>
      <c r="M68" s="1241"/>
      <c r="N68" s="1241"/>
      <c r="O68" s="1241"/>
      <c r="P68" s="1241"/>
      <c r="Q68" s="1242"/>
      <c r="R68" s="1242"/>
      <c r="S68" s="1242"/>
      <c r="T68" s="1242"/>
      <c r="U68" s="1241"/>
      <c r="V68" s="1244"/>
      <c r="W68" s="1242"/>
      <c r="X68" s="1244"/>
      <c r="Y68" s="1241"/>
      <c r="Z68" s="1239"/>
    </row>
    <row r="69" spans="1:26">
      <c r="A69" s="1240"/>
      <c r="B69" s="1241"/>
      <c r="C69" s="1241"/>
      <c r="D69" s="1241"/>
      <c r="E69" s="1242"/>
      <c r="F69" s="1242"/>
      <c r="G69" s="1242"/>
      <c r="H69" s="1242"/>
      <c r="I69" s="1241"/>
      <c r="J69" s="1241"/>
      <c r="K69" s="1241"/>
      <c r="L69" s="1243"/>
      <c r="M69" s="1241"/>
      <c r="N69" s="1241"/>
      <c r="O69" s="1241"/>
      <c r="P69" s="1241"/>
      <c r="Q69" s="1242"/>
      <c r="R69" s="1242"/>
      <c r="S69" s="1242"/>
      <c r="T69" s="1242"/>
      <c r="U69" s="1241"/>
      <c r="V69" s="1244"/>
      <c r="W69" s="1242"/>
      <c r="X69" s="1244"/>
      <c r="Y69" s="1241"/>
      <c r="Z69" s="1239"/>
    </row>
    <row r="70" spans="1:26">
      <c r="A70" s="1240"/>
      <c r="B70" s="1241"/>
      <c r="C70" s="1241"/>
      <c r="D70" s="1241"/>
      <c r="E70" s="1242"/>
      <c r="F70" s="1242"/>
      <c r="G70" s="1242"/>
      <c r="H70" s="1242"/>
      <c r="I70" s="1241"/>
      <c r="J70" s="1241"/>
      <c r="K70" s="1241"/>
      <c r="L70" s="1243"/>
      <c r="M70" s="1241"/>
      <c r="N70" s="1241"/>
      <c r="O70" s="1241"/>
      <c r="P70" s="1241"/>
      <c r="Q70" s="1242"/>
      <c r="R70" s="1242"/>
      <c r="S70" s="1242"/>
      <c r="T70" s="1242"/>
      <c r="U70" s="1241"/>
      <c r="V70" s="1244"/>
      <c r="W70" s="1242"/>
      <c r="X70" s="1244"/>
      <c r="Y70" s="1241"/>
      <c r="Z70" s="1239"/>
    </row>
    <row r="71" spans="1:26">
      <c r="A71" s="1240"/>
      <c r="B71" s="1241"/>
      <c r="C71" s="1241"/>
      <c r="D71" s="1241"/>
      <c r="E71" s="1242"/>
      <c r="F71" s="1242"/>
      <c r="G71" s="1242"/>
      <c r="H71" s="1242"/>
      <c r="I71" s="1241"/>
      <c r="J71" s="1241"/>
      <c r="K71" s="1241"/>
      <c r="L71" s="1243"/>
      <c r="M71" s="1241"/>
      <c r="N71" s="1241"/>
      <c r="O71" s="1241"/>
      <c r="P71" s="1241"/>
      <c r="Q71" s="1242"/>
      <c r="R71" s="1242"/>
      <c r="S71" s="1242"/>
      <c r="T71" s="1242"/>
      <c r="U71" s="1241"/>
      <c r="V71" s="1244"/>
      <c r="W71" s="1242"/>
      <c r="X71" s="1244"/>
      <c r="Y71" s="1241"/>
      <c r="Z71" s="1239"/>
    </row>
    <row r="72" spans="1:26">
      <c r="A72" s="1240"/>
      <c r="B72" s="1241"/>
      <c r="C72" s="1241"/>
      <c r="D72" s="1241"/>
      <c r="E72" s="1242"/>
      <c r="F72" s="1242"/>
      <c r="G72" s="1242"/>
      <c r="H72" s="1242"/>
      <c r="I72" s="1241"/>
      <c r="J72" s="1241"/>
      <c r="K72" s="1241"/>
      <c r="L72" s="1243"/>
      <c r="M72" s="1241"/>
      <c r="N72" s="1241"/>
      <c r="O72" s="1241"/>
      <c r="P72" s="1241"/>
      <c r="Q72" s="1242"/>
      <c r="R72" s="1242"/>
      <c r="S72" s="1242"/>
      <c r="T72" s="1242"/>
      <c r="U72" s="1241"/>
      <c r="V72" s="1244"/>
      <c r="W72" s="1242"/>
      <c r="X72" s="1244"/>
      <c r="Y72" s="1241"/>
      <c r="Z72" s="1239"/>
    </row>
    <row r="73" spans="1:26">
      <c r="A73" s="1240"/>
      <c r="B73" s="1241"/>
      <c r="C73" s="1241"/>
      <c r="D73" s="1241"/>
      <c r="E73" s="1242"/>
      <c r="F73" s="1242"/>
      <c r="G73" s="1242"/>
      <c r="H73" s="1242"/>
      <c r="I73" s="1241"/>
      <c r="J73" s="1241"/>
      <c r="K73" s="1241"/>
      <c r="L73" s="1243"/>
      <c r="M73" s="1241"/>
      <c r="N73" s="1241"/>
      <c r="O73" s="1241"/>
      <c r="P73" s="1241"/>
      <c r="Q73" s="1242"/>
      <c r="R73" s="1242"/>
      <c r="S73" s="1242"/>
      <c r="T73" s="1242"/>
      <c r="U73" s="1241"/>
      <c r="V73" s="1244"/>
      <c r="W73" s="1242"/>
      <c r="X73" s="1244"/>
      <c r="Y73" s="1241"/>
      <c r="Z73" s="1239"/>
    </row>
    <row r="74" spans="1:26">
      <c r="A74" s="1240"/>
      <c r="B74" s="1241"/>
      <c r="C74" s="1241"/>
      <c r="D74" s="1241"/>
      <c r="E74" s="1242"/>
      <c r="F74" s="1242"/>
      <c r="G74" s="1242"/>
      <c r="H74" s="1242"/>
      <c r="I74" s="1241"/>
      <c r="J74" s="1241"/>
      <c r="K74" s="1241"/>
      <c r="L74" s="1243"/>
      <c r="M74" s="1241"/>
      <c r="N74" s="1241"/>
      <c r="O74" s="1241"/>
      <c r="P74" s="1241"/>
      <c r="Q74" s="1242"/>
      <c r="R74" s="1242"/>
      <c r="S74" s="1242"/>
      <c r="T74" s="1242"/>
      <c r="U74" s="1241"/>
      <c r="V74" s="1244"/>
      <c r="W74" s="1242"/>
      <c r="X74" s="1244"/>
      <c r="Y74" s="1241"/>
      <c r="Z74" s="1239"/>
    </row>
    <row r="75" spans="1:26">
      <c r="A75" s="1240"/>
      <c r="B75" s="1241"/>
      <c r="C75" s="1241"/>
      <c r="D75" s="1241"/>
      <c r="E75" s="1242"/>
      <c r="F75" s="1242"/>
      <c r="G75" s="1242"/>
      <c r="H75" s="1242"/>
      <c r="I75" s="1241"/>
      <c r="J75" s="1241"/>
      <c r="K75" s="1241"/>
      <c r="L75" s="1243"/>
      <c r="M75" s="1241"/>
      <c r="N75" s="1241"/>
      <c r="O75" s="1241"/>
      <c r="P75" s="1241"/>
      <c r="Q75" s="1242"/>
      <c r="R75" s="1242"/>
      <c r="S75" s="1242"/>
      <c r="T75" s="1242"/>
      <c r="U75" s="1241"/>
      <c r="V75" s="1244"/>
      <c r="W75" s="1242"/>
      <c r="X75" s="1244"/>
      <c r="Y75" s="1241"/>
      <c r="Z75" s="1239"/>
    </row>
    <row r="76" spans="1:26">
      <c r="A76" s="1240"/>
      <c r="B76" s="1241"/>
      <c r="C76" s="1241"/>
      <c r="D76" s="1241"/>
      <c r="E76" s="1242"/>
      <c r="F76" s="1242"/>
      <c r="G76" s="1242"/>
      <c r="H76" s="1242"/>
      <c r="I76" s="1241"/>
      <c r="J76" s="1241"/>
      <c r="K76" s="1241"/>
      <c r="L76" s="1243"/>
      <c r="M76" s="1241"/>
      <c r="N76" s="1241"/>
      <c r="O76" s="1241"/>
      <c r="P76" s="1241"/>
      <c r="Q76" s="1242"/>
      <c r="R76" s="1242"/>
      <c r="S76" s="1242"/>
      <c r="T76" s="1242"/>
      <c r="U76" s="1241"/>
      <c r="V76" s="1244"/>
      <c r="W76" s="1242"/>
      <c r="X76" s="1244"/>
      <c r="Y76" s="1241"/>
      <c r="Z76" s="1239"/>
    </row>
    <row r="77" spans="1:26">
      <c r="A77" s="1240"/>
      <c r="B77" s="1241"/>
      <c r="C77" s="1241"/>
      <c r="D77" s="1241"/>
      <c r="E77" s="1242"/>
      <c r="F77" s="1242"/>
      <c r="G77" s="1242"/>
      <c r="H77" s="1242"/>
      <c r="I77" s="1241"/>
      <c r="J77" s="1241"/>
      <c r="K77" s="1241"/>
      <c r="L77" s="1243"/>
      <c r="M77" s="1241"/>
      <c r="N77" s="1241"/>
      <c r="O77" s="1241"/>
      <c r="P77" s="1241"/>
      <c r="Q77" s="1242"/>
      <c r="R77" s="1242"/>
      <c r="S77" s="1242"/>
      <c r="T77" s="1242"/>
      <c r="U77" s="1241"/>
      <c r="V77" s="1244"/>
      <c r="W77" s="1242"/>
      <c r="X77" s="1244"/>
      <c r="Y77" s="1241"/>
      <c r="Z77" s="1239"/>
    </row>
    <row r="78" spans="1:26">
      <c r="A78" s="1240"/>
      <c r="B78" s="1241"/>
      <c r="C78" s="1241"/>
      <c r="D78" s="1241"/>
      <c r="E78" s="1242"/>
      <c r="F78" s="1242"/>
      <c r="G78" s="1242"/>
      <c r="H78" s="1242"/>
      <c r="I78" s="1241"/>
      <c r="J78" s="1241"/>
      <c r="K78" s="1241"/>
      <c r="L78" s="1243"/>
      <c r="M78" s="1241"/>
      <c r="N78" s="1241"/>
      <c r="O78" s="1241"/>
      <c r="P78" s="1241"/>
      <c r="Q78" s="1242"/>
      <c r="R78" s="1242"/>
      <c r="S78" s="1242"/>
      <c r="T78" s="1242"/>
      <c r="U78" s="1241"/>
      <c r="V78" s="1244"/>
      <c r="W78" s="1242"/>
      <c r="X78" s="1244"/>
      <c r="Y78" s="1241"/>
      <c r="Z78" s="1239"/>
    </row>
    <row r="79" spans="1:26">
      <c r="A79" s="1240"/>
      <c r="B79" s="1241"/>
      <c r="C79" s="1241"/>
      <c r="D79" s="1241"/>
      <c r="E79" s="1242"/>
      <c r="F79" s="1242"/>
      <c r="G79" s="1242"/>
      <c r="H79" s="1242"/>
      <c r="I79" s="1241"/>
      <c r="J79" s="1241"/>
      <c r="K79" s="1241"/>
      <c r="L79" s="1243"/>
      <c r="M79" s="1241"/>
      <c r="N79" s="1241"/>
      <c r="O79" s="1241"/>
      <c r="P79" s="1241"/>
      <c r="Q79" s="1242"/>
      <c r="R79" s="1242"/>
      <c r="S79" s="1242"/>
      <c r="T79" s="1242"/>
      <c r="U79" s="1241"/>
      <c r="V79" s="1244"/>
      <c r="W79" s="1242"/>
      <c r="X79" s="1244"/>
      <c r="Y79" s="1241"/>
      <c r="Z79" s="1239"/>
    </row>
    <row r="80" spans="1:26">
      <c r="A80" s="1240"/>
      <c r="B80" s="1241"/>
      <c r="C80" s="1241"/>
      <c r="D80" s="1241"/>
      <c r="E80" s="1242"/>
      <c r="F80" s="1242"/>
      <c r="G80" s="1242"/>
      <c r="H80" s="1242"/>
      <c r="I80" s="1241"/>
      <c r="J80" s="1241"/>
      <c r="K80" s="1241"/>
      <c r="L80" s="1243"/>
      <c r="M80" s="1241"/>
      <c r="N80" s="1241"/>
      <c r="O80" s="1241"/>
      <c r="P80" s="1241"/>
      <c r="Q80" s="1242"/>
      <c r="R80" s="1242"/>
      <c r="S80" s="1242"/>
      <c r="T80" s="1242"/>
      <c r="U80" s="1241"/>
      <c r="V80" s="1244"/>
      <c r="W80" s="1242"/>
      <c r="X80" s="1244"/>
      <c r="Y80" s="1241"/>
      <c r="Z80" s="1239"/>
    </row>
    <row r="81" spans="1:26">
      <c r="A81" s="1240"/>
      <c r="B81" s="1241"/>
      <c r="C81" s="1241"/>
      <c r="D81" s="1241"/>
      <c r="E81" s="1242"/>
      <c r="F81" s="1242"/>
      <c r="G81" s="1242"/>
      <c r="H81" s="1242"/>
      <c r="I81" s="1241"/>
      <c r="J81" s="1241"/>
      <c r="K81" s="1241"/>
      <c r="L81" s="1243"/>
      <c r="M81" s="1241"/>
      <c r="N81" s="1241"/>
      <c r="O81" s="1241"/>
      <c r="P81" s="1241"/>
      <c r="Q81" s="1242"/>
      <c r="R81" s="1242"/>
      <c r="S81" s="1242"/>
      <c r="T81" s="1242"/>
      <c r="U81" s="1241"/>
      <c r="V81" s="1244"/>
      <c r="W81" s="1242"/>
      <c r="X81" s="1244"/>
      <c r="Y81" s="1241"/>
      <c r="Z81" s="1239"/>
    </row>
    <row r="82" spans="1:26">
      <c r="A82" s="1240"/>
      <c r="B82" s="1241"/>
      <c r="C82" s="1241"/>
      <c r="D82" s="1241"/>
      <c r="E82" s="1242"/>
      <c r="F82" s="1242"/>
      <c r="G82" s="1242"/>
      <c r="H82" s="1242"/>
      <c r="I82" s="1241"/>
      <c r="J82" s="1241"/>
      <c r="K82" s="1241"/>
      <c r="L82" s="1243"/>
      <c r="M82" s="1241"/>
      <c r="N82" s="1241"/>
      <c r="O82" s="1241"/>
      <c r="P82" s="1241"/>
      <c r="Q82" s="1242"/>
      <c r="R82" s="1242"/>
      <c r="S82" s="1242"/>
      <c r="T82" s="1242"/>
      <c r="U82" s="1241"/>
      <c r="V82" s="1244"/>
      <c r="W82" s="1242"/>
      <c r="X82" s="1244"/>
      <c r="Y82" s="1241"/>
      <c r="Z82" s="1239"/>
    </row>
    <row r="83" spans="1:26">
      <c r="A83" s="1240"/>
      <c r="B83" s="1241"/>
      <c r="C83" s="1241"/>
      <c r="D83" s="1241"/>
      <c r="E83" s="1242"/>
      <c r="F83" s="1242"/>
      <c r="G83" s="1242"/>
      <c r="H83" s="1242"/>
      <c r="I83" s="1241"/>
      <c r="J83" s="1241"/>
      <c r="K83" s="1241"/>
      <c r="L83" s="1243"/>
      <c r="M83" s="1241"/>
      <c r="N83" s="1241"/>
      <c r="O83" s="1241"/>
      <c r="P83" s="1241"/>
      <c r="Q83" s="1242"/>
      <c r="R83" s="1242"/>
      <c r="S83" s="1242"/>
      <c r="T83" s="1242"/>
      <c r="U83" s="1241"/>
      <c r="V83" s="1244"/>
      <c r="W83" s="1242"/>
      <c r="X83" s="1244"/>
      <c r="Y83" s="1241"/>
      <c r="Z83" s="1239"/>
    </row>
    <row r="84" spans="1:26">
      <c r="A84" s="1240"/>
      <c r="B84" s="1241"/>
      <c r="C84" s="1241"/>
      <c r="D84" s="1241"/>
      <c r="E84" s="1242"/>
      <c r="F84" s="1242"/>
      <c r="G84" s="1242"/>
      <c r="H84" s="1242"/>
      <c r="I84" s="1241"/>
      <c r="J84" s="1241"/>
      <c r="K84" s="1241"/>
      <c r="L84" s="1243"/>
      <c r="M84" s="1241"/>
      <c r="N84" s="1241"/>
      <c r="O84" s="1241"/>
      <c r="P84" s="1241"/>
      <c r="Q84" s="1242"/>
      <c r="R84" s="1242"/>
      <c r="S84" s="1242"/>
      <c r="T84" s="1242"/>
      <c r="U84" s="1241"/>
      <c r="V84" s="1244"/>
      <c r="W84" s="1242"/>
      <c r="X84" s="1244"/>
      <c r="Y84" s="1241"/>
      <c r="Z84" s="1239"/>
    </row>
    <row r="85" spans="1:26">
      <c r="A85" s="1240"/>
      <c r="B85" s="1241"/>
      <c r="C85" s="1241"/>
      <c r="D85" s="1241"/>
      <c r="E85" s="1242"/>
      <c r="F85" s="1242"/>
      <c r="G85" s="1242"/>
      <c r="H85" s="1242"/>
      <c r="I85" s="1241"/>
      <c r="J85" s="1241"/>
      <c r="K85" s="1241"/>
      <c r="L85" s="1243"/>
      <c r="M85" s="1241"/>
      <c r="N85" s="1241"/>
      <c r="O85" s="1241"/>
      <c r="P85" s="1241"/>
      <c r="Q85" s="1242"/>
      <c r="R85" s="1242"/>
      <c r="S85" s="1242"/>
      <c r="T85" s="1242"/>
      <c r="U85" s="1241"/>
      <c r="V85" s="1244"/>
      <c r="W85" s="1242"/>
      <c r="X85" s="1244"/>
      <c r="Y85" s="1241"/>
      <c r="Z85" s="1239"/>
    </row>
    <row r="86" spans="1:26">
      <c r="A86" s="1240"/>
      <c r="B86" s="1241"/>
      <c r="C86" s="1241"/>
      <c r="D86" s="1241"/>
      <c r="E86" s="1242"/>
      <c r="F86" s="1242"/>
      <c r="G86" s="1242"/>
      <c r="H86" s="1242"/>
      <c r="I86" s="1241"/>
      <c r="J86" s="1241"/>
      <c r="K86" s="1241"/>
      <c r="L86" s="1243"/>
      <c r="M86" s="1241"/>
      <c r="N86" s="1241"/>
      <c r="O86" s="1241"/>
      <c r="P86" s="1241"/>
      <c r="Q86" s="1242"/>
      <c r="R86" s="1242"/>
      <c r="S86" s="1242"/>
      <c r="T86" s="1242"/>
      <c r="U86" s="1241"/>
      <c r="V86" s="1244"/>
      <c r="W86" s="1242"/>
      <c r="X86" s="1244"/>
      <c r="Y86" s="1241"/>
      <c r="Z86" s="1239"/>
    </row>
    <row r="87" spans="1:26">
      <c r="A87" s="1240"/>
      <c r="B87" s="1241"/>
      <c r="C87" s="1241"/>
      <c r="D87" s="1241"/>
      <c r="E87" s="1242"/>
      <c r="F87" s="1242"/>
      <c r="G87" s="1242"/>
      <c r="H87" s="1242"/>
      <c r="I87" s="1241"/>
      <c r="J87" s="1241"/>
      <c r="K87" s="1241"/>
      <c r="L87" s="1243"/>
      <c r="M87" s="1241"/>
      <c r="N87" s="1241"/>
      <c r="O87" s="1241"/>
      <c r="P87" s="1241"/>
      <c r="Q87" s="1242"/>
      <c r="R87" s="1242"/>
      <c r="S87" s="1242"/>
      <c r="T87" s="1242"/>
      <c r="U87" s="1241"/>
      <c r="V87" s="1244"/>
      <c r="W87" s="1242"/>
      <c r="X87" s="1244"/>
      <c r="Y87" s="1241"/>
      <c r="Z87" s="1239"/>
    </row>
    <row r="88" spans="1:26">
      <c r="A88" s="1240"/>
      <c r="B88" s="1241"/>
      <c r="C88" s="1241"/>
      <c r="D88" s="1241"/>
      <c r="E88" s="1242"/>
      <c r="F88" s="1242"/>
      <c r="G88" s="1242"/>
      <c r="H88" s="1242"/>
      <c r="I88" s="1241"/>
      <c r="J88" s="1241"/>
      <c r="K88" s="1241"/>
      <c r="L88" s="1243"/>
      <c r="M88" s="1241"/>
      <c r="N88" s="1241"/>
      <c r="O88" s="1241"/>
      <c r="P88" s="1241"/>
      <c r="Q88" s="1242"/>
      <c r="R88" s="1242"/>
      <c r="S88" s="1242"/>
      <c r="T88" s="1242"/>
      <c r="U88" s="1241"/>
      <c r="V88" s="1244"/>
      <c r="W88" s="1242"/>
      <c r="X88" s="1244"/>
      <c r="Y88" s="1241"/>
      <c r="Z88" s="1239"/>
    </row>
    <row r="89" spans="1:26">
      <c r="A89" s="1240"/>
      <c r="B89" s="1241"/>
      <c r="C89" s="1241"/>
      <c r="D89" s="1241"/>
      <c r="E89" s="1242"/>
      <c r="F89" s="1242"/>
      <c r="G89" s="1242"/>
      <c r="H89" s="1242"/>
      <c r="I89" s="1241"/>
      <c r="J89" s="1241"/>
      <c r="K89" s="1241"/>
      <c r="L89" s="1243"/>
      <c r="M89" s="1241"/>
      <c r="N89" s="1241"/>
      <c r="O89" s="1241"/>
      <c r="P89" s="1241"/>
      <c r="Q89" s="1242"/>
      <c r="R89" s="1242"/>
      <c r="S89" s="1242"/>
      <c r="T89" s="1242"/>
      <c r="U89" s="1241"/>
      <c r="V89" s="1244"/>
      <c r="W89" s="1242"/>
      <c r="X89" s="1244"/>
      <c r="Y89" s="1241"/>
      <c r="Z89" s="1239"/>
    </row>
    <row r="90" spans="1:26">
      <c r="A90" s="1240"/>
      <c r="B90" s="1241"/>
      <c r="C90" s="1241"/>
      <c r="D90" s="1241"/>
      <c r="E90" s="1242"/>
      <c r="F90" s="1242"/>
      <c r="G90" s="1242"/>
      <c r="H90" s="1242"/>
      <c r="I90" s="1241"/>
      <c r="J90" s="1241"/>
      <c r="K90" s="1241"/>
      <c r="L90" s="1243"/>
      <c r="M90" s="1241"/>
      <c r="N90" s="1241"/>
      <c r="O90" s="1241"/>
      <c r="P90" s="1241"/>
      <c r="Q90" s="1242"/>
      <c r="R90" s="1242"/>
      <c r="S90" s="1242"/>
      <c r="T90" s="1242"/>
      <c r="U90" s="1241"/>
      <c r="V90" s="1244"/>
      <c r="W90" s="1242"/>
      <c r="X90" s="1244"/>
      <c r="Y90" s="1241"/>
      <c r="Z90" s="1239"/>
    </row>
    <row r="91" spans="1:26">
      <c r="A91" s="1240"/>
      <c r="B91" s="1241"/>
      <c r="C91" s="1241"/>
      <c r="D91" s="1241"/>
      <c r="E91" s="1242"/>
      <c r="F91" s="1242"/>
      <c r="G91" s="1242"/>
      <c r="H91" s="1242"/>
      <c r="I91" s="1241"/>
      <c r="J91" s="1241"/>
      <c r="K91" s="1241"/>
      <c r="L91" s="1243"/>
      <c r="M91" s="1241"/>
      <c r="N91" s="1241"/>
      <c r="O91" s="1241"/>
      <c r="P91" s="1241"/>
      <c r="Q91" s="1242"/>
      <c r="R91" s="1242"/>
      <c r="S91" s="1242"/>
      <c r="T91" s="1242"/>
      <c r="U91" s="1241"/>
      <c r="V91" s="1244"/>
      <c r="W91" s="1242"/>
      <c r="X91" s="1244"/>
      <c r="Y91" s="1241"/>
      <c r="Z91" s="1239"/>
    </row>
    <row r="92" spans="1:26">
      <c r="A92" s="1240"/>
      <c r="B92" s="1241"/>
      <c r="C92" s="1241"/>
      <c r="D92" s="1241"/>
      <c r="E92" s="1242"/>
      <c r="F92" s="1242"/>
      <c r="G92" s="1242"/>
      <c r="H92" s="1242"/>
      <c r="I92" s="1241"/>
      <c r="J92" s="1241"/>
      <c r="K92" s="1241"/>
      <c r="L92" s="1243"/>
      <c r="M92" s="1241"/>
      <c r="N92" s="1241"/>
      <c r="O92" s="1241"/>
      <c r="P92" s="1241"/>
      <c r="Q92" s="1242"/>
      <c r="R92" s="1242"/>
      <c r="S92" s="1242"/>
      <c r="T92" s="1242"/>
      <c r="U92" s="1241"/>
      <c r="V92" s="1244"/>
      <c r="W92" s="1242"/>
      <c r="X92" s="1244"/>
      <c r="Y92" s="1241"/>
      <c r="Z92" s="1239"/>
    </row>
    <row r="93" spans="1:26">
      <c r="A93" s="1240"/>
      <c r="B93" s="1241"/>
      <c r="C93" s="1241"/>
      <c r="D93" s="1241"/>
      <c r="E93" s="1242"/>
      <c r="F93" s="1242"/>
      <c r="G93" s="1242"/>
      <c r="H93" s="1242"/>
      <c r="I93" s="1241"/>
      <c r="J93" s="1241"/>
      <c r="K93" s="1241"/>
      <c r="L93" s="1243"/>
      <c r="M93" s="1241"/>
      <c r="N93" s="1241"/>
      <c r="O93" s="1241"/>
      <c r="P93" s="1241"/>
      <c r="Q93" s="1242"/>
      <c r="R93" s="1242"/>
      <c r="S93" s="1242"/>
      <c r="T93" s="1242"/>
      <c r="U93" s="1241"/>
      <c r="V93" s="1244"/>
      <c r="W93" s="1242"/>
      <c r="X93" s="1244"/>
      <c r="Y93" s="1241"/>
      <c r="Z93" s="1239"/>
    </row>
    <row r="94" spans="1:26">
      <c r="A94" s="1240"/>
      <c r="B94" s="1241"/>
      <c r="C94" s="1241"/>
      <c r="D94" s="1241"/>
      <c r="E94" s="1242"/>
      <c r="F94" s="1242"/>
      <c r="G94" s="1242"/>
      <c r="H94" s="1242"/>
      <c r="I94" s="1241"/>
      <c r="J94" s="1241"/>
      <c r="K94" s="1241"/>
      <c r="L94" s="1243"/>
      <c r="M94" s="1241"/>
      <c r="N94" s="1241"/>
      <c r="O94" s="1241"/>
      <c r="P94" s="1241"/>
      <c r="Q94" s="1242"/>
      <c r="R94" s="1242"/>
      <c r="S94" s="1242"/>
      <c r="T94" s="1242"/>
      <c r="U94" s="1241"/>
      <c r="V94" s="1244"/>
      <c r="W94" s="1242"/>
      <c r="X94" s="1244"/>
      <c r="Y94" s="1241"/>
      <c r="Z94" s="1239"/>
    </row>
    <row r="95" spans="1:26">
      <c r="A95" s="1240"/>
      <c r="B95" s="1241"/>
      <c r="C95" s="1241"/>
      <c r="D95" s="1241"/>
      <c r="E95" s="1242"/>
      <c r="F95" s="1242"/>
      <c r="G95" s="1242"/>
      <c r="H95" s="1242"/>
      <c r="I95" s="1241"/>
      <c r="J95" s="1241"/>
      <c r="K95" s="1241"/>
      <c r="L95" s="1243"/>
      <c r="M95" s="1241"/>
      <c r="N95" s="1241"/>
      <c r="O95" s="1241"/>
      <c r="P95" s="1241"/>
      <c r="Q95" s="1242"/>
      <c r="R95" s="1242"/>
      <c r="S95" s="1242"/>
      <c r="T95" s="1242"/>
      <c r="U95" s="1241"/>
      <c r="V95" s="1244"/>
      <c r="W95" s="1242"/>
      <c r="X95" s="1244"/>
      <c r="Y95" s="1241"/>
      <c r="Z95" s="1239"/>
    </row>
    <row r="96" spans="1:26">
      <c r="A96" s="1240"/>
      <c r="B96" s="1241"/>
      <c r="C96" s="1241"/>
      <c r="D96" s="1241"/>
      <c r="E96" s="1242"/>
      <c r="F96" s="1242"/>
      <c r="G96" s="1242"/>
      <c r="H96" s="1242"/>
      <c r="I96" s="1241"/>
      <c r="J96" s="1241"/>
      <c r="K96" s="1241"/>
      <c r="L96" s="1243"/>
      <c r="M96" s="1241"/>
      <c r="N96" s="1241"/>
      <c r="O96" s="1241"/>
      <c r="P96" s="1241"/>
      <c r="Q96" s="1242"/>
      <c r="R96" s="1242"/>
      <c r="S96" s="1242"/>
      <c r="T96" s="1242"/>
      <c r="U96" s="1241"/>
      <c r="V96" s="1244"/>
      <c r="W96" s="1242"/>
      <c r="X96" s="1244"/>
      <c r="Y96" s="1241"/>
      <c r="Z96" s="1239"/>
    </row>
    <row r="97" spans="1:26">
      <c r="A97" s="1240"/>
      <c r="B97" s="1241"/>
      <c r="C97" s="1241"/>
      <c r="D97" s="1241"/>
      <c r="E97" s="1242"/>
      <c r="F97" s="1242"/>
      <c r="G97" s="1242"/>
      <c r="H97" s="1242"/>
      <c r="I97" s="1241"/>
      <c r="J97" s="1241"/>
      <c r="K97" s="1241"/>
      <c r="L97" s="1243"/>
      <c r="M97" s="1241"/>
      <c r="N97" s="1241"/>
      <c r="O97" s="1241"/>
      <c r="P97" s="1241"/>
      <c r="Q97" s="1242"/>
      <c r="R97" s="1242"/>
      <c r="S97" s="1242"/>
      <c r="T97" s="1242"/>
      <c r="U97" s="1241"/>
      <c r="V97" s="1244"/>
      <c r="W97" s="1242"/>
      <c r="X97" s="1244"/>
      <c r="Y97" s="1241"/>
      <c r="Z97" s="1239"/>
    </row>
    <row r="98" spans="1:26">
      <c r="A98" s="1240"/>
      <c r="B98" s="1241"/>
      <c r="C98" s="1241"/>
      <c r="D98" s="1241"/>
      <c r="E98" s="1242"/>
      <c r="F98" s="1242"/>
      <c r="G98" s="1242"/>
      <c r="H98" s="1242"/>
      <c r="I98" s="1241"/>
      <c r="J98" s="1241"/>
      <c r="K98" s="1241"/>
      <c r="L98" s="1243"/>
      <c r="M98" s="1241"/>
      <c r="N98" s="1241"/>
      <c r="O98" s="1241"/>
      <c r="P98" s="1241"/>
      <c r="Q98" s="1242"/>
      <c r="R98" s="1242"/>
      <c r="S98" s="1242"/>
      <c r="T98" s="1242"/>
      <c r="U98" s="1241"/>
      <c r="V98" s="1244"/>
      <c r="W98" s="1242"/>
      <c r="X98" s="1244"/>
      <c r="Y98" s="1241"/>
      <c r="Z98" s="1239"/>
    </row>
    <row r="99" spans="1:26">
      <c r="A99" s="1240"/>
      <c r="B99" s="1241"/>
      <c r="C99" s="1241"/>
      <c r="D99" s="1241"/>
      <c r="E99" s="1242"/>
      <c r="F99" s="1242"/>
      <c r="G99" s="1242"/>
      <c r="H99" s="1242"/>
      <c r="I99" s="1241"/>
      <c r="J99" s="1241"/>
      <c r="K99" s="1241"/>
      <c r="L99" s="1243"/>
      <c r="M99" s="1241"/>
      <c r="N99" s="1241"/>
      <c r="O99" s="1241"/>
      <c r="P99" s="1241"/>
      <c r="Q99" s="1242"/>
      <c r="R99" s="1242"/>
      <c r="S99" s="1242"/>
      <c r="T99" s="1242"/>
      <c r="U99" s="1241"/>
      <c r="V99" s="1244"/>
      <c r="W99" s="1242"/>
      <c r="X99" s="1244"/>
      <c r="Y99" s="1241"/>
      <c r="Z99" s="1239"/>
    </row>
    <row r="100" spans="1:26">
      <c r="A100" s="1240"/>
      <c r="B100" s="1241"/>
      <c r="C100" s="1241"/>
      <c r="D100" s="1241"/>
      <c r="E100" s="1242"/>
      <c r="F100" s="1242"/>
      <c r="G100" s="1242"/>
      <c r="H100" s="1242"/>
      <c r="I100" s="1241"/>
      <c r="J100" s="1241"/>
      <c r="K100" s="1241"/>
      <c r="L100" s="1243"/>
      <c r="M100" s="1241"/>
      <c r="N100" s="1241"/>
      <c r="O100" s="1241"/>
      <c r="P100" s="1241"/>
      <c r="Q100" s="1242"/>
      <c r="R100" s="1242"/>
      <c r="S100" s="1242"/>
      <c r="T100" s="1242"/>
      <c r="U100" s="1241"/>
      <c r="V100" s="1244"/>
      <c r="W100" s="1242"/>
      <c r="X100" s="1244"/>
      <c r="Y100" s="1241"/>
      <c r="Z100" s="1239"/>
    </row>
    <row r="101" spans="1:26">
      <c r="A101" s="1240"/>
      <c r="B101" s="1241"/>
      <c r="C101" s="1241"/>
      <c r="D101" s="1241"/>
      <c r="E101" s="1242"/>
      <c r="F101" s="1242"/>
      <c r="G101" s="1242"/>
      <c r="H101" s="1242"/>
      <c r="I101" s="1241"/>
      <c r="J101" s="1241"/>
      <c r="K101" s="1241"/>
      <c r="L101" s="1243"/>
      <c r="M101" s="1241"/>
      <c r="N101" s="1241"/>
      <c r="O101" s="1241"/>
      <c r="P101" s="1241"/>
      <c r="Q101" s="1242"/>
      <c r="R101" s="1242"/>
      <c r="S101" s="1242"/>
      <c r="T101" s="1242"/>
      <c r="U101" s="1241"/>
      <c r="V101" s="1244"/>
      <c r="W101" s="1242"/>
      <c r="X101" s="1244"/>
      <c r="Y101" s="1241"/>
      <c r="Z101" s="1239"/>
    </row>
    <row r="102" spans="1:26">
      <c r="A102" s="1240"/>
      <c r="B102" s="1241"/>
      <c r="C102" s="1241"/>
      <c r="D102" s="1241"/>
      <c r="E102" s="1242"/>
      <c r="F102" s="1242"/>
      <c r="G102" s="1242"/>
      <c r="H102" s="1242"/>
      <c r="I102" s="1241"/>
      <c r="J102" s="1241"/>
      <c r="K102" s="1241"/>
      <c r="L102" s="1243"/>
      <c r="M102" s="1241"/>
      <c r="N102" s="1241"/>
      <c r="O102" s="1241"/>
      <c r="P102" s="1241"/>
      <c r="Q102" s="1242"/>
      <c r="R102" s="1242"/>
      <c r="S102" s="1242"/>
      <c r="T102" s="1242"/>
      <c r="U102" s="1241"/>
      <c r="V102" s="1244"/>
      <c r="W102" s="1242"/>
      <c r="X102" s="1244"/>
      <c r="Y102" s="1241"/>
      <c r="Z102" s="1239"/>
    </row>
    <row r="103" spans="1:26">
      <c r="A103" s="1240"/>
      <c r="B103" s="1241"/>
      <c r="C103" s="1241"/>
      <c r="D103" s="1241"/>
      <c r="E103" s="1242"/>
      <c r="F103" s="1242"/>
      <c r="G103" s="1242"/>
      <c r="H103" s="1242"/>
      <c r="I103" s="1241"/>
      <c r="J103" s="1241"/>
      <c r="K103" s="1241"/>
      <c r="L103" s="1243"/>
      <c r="M103" s="1241"/>
      <c r="N103" s="1241"/>
      <c r="O103" s="1241"/>
      <c r="P103" s="1241"/>
      <c r="Q103" s="1242"/>
      <c r="R103" s="1242"/>
      <c r="S103" s="1242"/>
      <c r="T103" s="1242"/>
      <c r="U103" s="1241"/>
      <c r="V103" s="1244"/>
      <c r="W103" s="1242"/>
      <c r="X103" s="1244"/>
      <c r="Y103" s="1241"/>
      <c r="Z103" s="1239"/>
    </row>
    <row r="104" spans="1:26">
      <c r="A104" s="1240"/>
      <c r="B104" s="1241"/>
      <c r="C104" s="1241"/>
      <c r="D104" s="1241"/>
      <c r="E104" s="1242"/>
      <c r="F104" s="1242"/>
      <c r="G104" s="1242"/>
      <c r="H104" s="1242"/>
      <c r="I104" s="1241"/>
      <c r="J104" s="1241"/>
      <c r="K104" s="1241"/>
      <c r="L104" s="1243"/>
      <c r="M104" s="1241"/>
      <c r="N104" s="1241"/>
      <c r="O104" s="1241"/>
      <c r="P104" s="1241"/>
      <c r="Q104" s="1242"/>
      <c r="R104" s="1242"/>
      <c r="S104" s="1242"/>
      <c r="T104" s="1242"/>
      <c r="U104" s="1241"/>
      <c r="V104" s="1244"/>
      <c r="W104" s="1242"/>
      <c r="X104" s="1244"/>
      <c r="Y104" s="1241"/>
      <c r="Z104" s="1239"/>
    </row>
    <row r="105" spans="1:26">
      <c r="A105" s="1240"/>
      <c r="B105" s="1241"/>
      <c r="C105" s="1241"/>
      <c r="D105" s="1241"/>
      <c r="E105" s="1242"/>
      <c r="F105" s="1242"/>
      <c r="G105" s="1242"/>
      <c r="H105" s="1242"/>
      <c r="I105" s="1241"/>
      <c r="J105" s="1241"/>
      <c r="K105" s="1241"/>
      <c r="L105" s="1243"/>
      <c r="M105" s="1241"/>
      <c r="N105" s="1241"/>
      <c r="O105" s="1241"/>
      <c r="P105" s="1241"/>
      <c r="Q105" s="1242"/>
      <c r="R105" s="1242"/>
      <c r="S105" s="1242"/>
      <c r="T105" s="1242"/>
      <c r="U105" s="1241"/>
      <c r="V105" s="1244"/>
      <c r="W105" s="1242"/>
      <c r="X105" s="1244"/>
      <c r="Y105" s="1241"/>
      <c r="Z105" s="1239"/>
    </row>
    <row r="106" spans="1:26">
      <c r="A106" s="1240"/>
      <c r="B106" s="1241"/>
      <c r="C106" s="1241"/>
      <c r="D106" s="1241"/>
      <c r="E106" s="1242"/>
      <c r="F106" s="1242"/>
      <c r="G106" s="1242"/>
      <c r="H106" s="1242"/>
      <c r="I106" s="1241"/>
      <c r="J106" s="1241"/>
      <c r="K106" s="1241"/>
      <c r="L106" s="1243"/>
      <c r="M106" s="1241"/>
      <c r="N106" s="1241"/>
      <c r="O106" s="1241"/>
      <c r="P106" s="1241"/>
      <c r="Q106" s="1242"/>
      <c r="R106" s="1242"/>
      <c r="S106" s="1242"/>
      <c r="T106" s="1242"/>
      <c r="U106" s="1241"/>
      <c r="V106" s="1244"/>
      <c r="W106" s="1242"/>
      <c r="X106" s="1244"/>
      <c r="Y106" s="1241"/>
      <c r="Z106" s="1239"/>
    </row>
    <row r="107" spans="1:26">
      <c r="A107" s="1240"/>
      <c r="B107" s="1241"/>
      <c r="C107" s="1241"/>
      <c r="D107" s="1241"/>
      <c r="E107" s="1242"/>
      <c r="F107" s="1242"/>
      <c r="G107" s="1242"/>
      <c r="H107" s="1242"/>
      <c r="I107" s="1241"/>
      <c r="J107" s="1241"/>
      <c r="K107" s="1241"/>
      <c r="L107" s="1243"/>
      <c r="M107" s="1241"/>
      <c r="N107" s="1241"/>
      <c r="O107" s="1241"/>
      <c r="P107" s="1241"/>
      <c r="Q107" s="1242"/>
      <c r="R107" s="1242"/>
      <c r="S107" s="1242"/>
      <c r="T107" s="1242"/>
      <c r="U107" s="1241"/>
      <c r="V107" s="1244"/>
      <c r="W107" s="1242"/>
      <c r="X107" s="1244"/>
      <c r="Y107" s="1241"/>
      <c r="Z107" s="1239"/>
    </row>
    <row r="108" spans="1:26">
      <c r="A108" s="1240"/>
      <c r="B108" s="1241"/>
      <c r="C108" s="1241"/>
      <c r="D108" s="1241"/>
      <c r="E108" s="1242"/>
      <c r="F108" s="1242"/>
      <c r="G108" s="1242"/>
      <c r="H108" s="1242"/>
      <c r="I108" s="1241"/>
      <c r="J108" s="1241"/>
      <c r="K108" s="1241"/>
      <c r="L108" s="1243"/>
      <c r="M108" s="1241"/>
      <c r="N108" s="1241"/>
      <c r="O108" s="1241"/>
      <c r="P108" s="1241"/>
      <c r="Q108" s="1242"/>
      <c r="R108" s="1242"/>
      <c r="S108" s="1242"/>
      <c r="T108" s="1242"/>
      <c r="U108" s="1241"/>
      <c r="V108" s="1244"/>
      <c r="W108" s="1242"/>
      <c r="X108" s="1244"/>
      <c r="Y108" s="1241"/>
      <c r="Z108" s="1239"/>
    </row>
    <row r="109" spans="1:26">
      <c r="A109" s="1240"/>
      <c r="B109" s="1241"/>
      <c r="C109" s="1241"/>
      <c r="D109" s="1241"/>
      <c r="E109" s="1242"/>
      <c r="F109" s="1242"/>
      <c r="G109" s="1242"/>
      <c r="H109" s="1242"/>
      <c r="I109" s="1241"/>
      <c r="J109" s="1241"/>
      <c r="K109" s="1241"/>
      <c r="L109" s="1243"/>
      <c r="M109" s="1241"/>
      <c r="N109" s="1241"/>
      <c r="O109" s="1241"/>
      <c r="P109" s="1241"/>
      <c r="Q109" s="1242"/>
      <c r="R109" s="1242"/>
      <c r="S109" s="1242"/>
      <c r="T109" s="1242"/>
      <c r="U109" s="1241"/>
      <c r="V109" s="1244"/>
      <c r="W109" s="1242"/>
      <c r="X109" s="1244"/>
      <c r="Y109" s="1241"/>
      <c r="Z109" s="1239"/>
    </row>
    <row r="110" spans="1:26">
      <c r="A110" s="1240"/>
      <c r="B110" s="1241"/>
      <c r="C110" s="1241"/>
      <c r="D110" s="1241"/>
      <c r="E110" s="1242"/>
      <c r="F110" s="1242"/>
      <c r="G110" s="1242"/>
      <c r="H110" s="1242"/>
      <c r="I110" s="1241"/>
      <c r="J110" s="1241"/>
      <c r="K110" s="1241"/>
      <c r="L110" s="1243"/>
      <c r="M110" s="1241"/>
      <c r="N110" s="1241"/>
      <c r="O110" s="1241"/>
      <c r="P110" s="1241"/>
      <c r="Q110" s="1242"/>
      <c r="R110" s="1242"/>
      <c r="S110" s="1242"/>
      <c r="T110" s="1242"/>
      <c r="U110" s="1241"/>
      <c r="V110" s="1244"/>
      <c r="W110" s="1242"/>
      <c r="X110" s="1244"/>
      <c r="Y110" s="1241"/>
      <c r="Z110" s="1239"/>
    </row>
    <row r="111" spans="1:26">
      <c r="A111" s="1240"/>
      <c r="B111" s="1241"/>
      <c r="C111" s="1241"/>
      <c r="D111" s="1241"/>
      <c r="E111" s="1242"/>
      <c r="F111" s="1242"/>
      <c r="G111" s="1242"/>
      <c r="H111" s="1242"/>
      <c r="I111" s="1241"/>
      <c r="J111" s="1241"/>
      <c r="K111" s="1241"/>
      <c r="L111" s="1243"/>
      <c r="M111" s="1241"/>
      <c r="N111" s="1241"/>
      <c r="O111" s="1241"/>
      <c r="P111" s="1241"/>
      <c r="Q111" s="1242"/>
      <c r="R111" s="1242"/>
      <c r="S111" s="1242"/>
      <c r="T111" s="1242"/>
      <c r="U111" s="1241"/>
      <c r="V111" s="1244"/>
      <c r="W111" s="1242"/>
      <c r="X111" s="1244"/>
      <c r="Y111" s="1241"/>
      <c r="Z111" s="1239"/>
    </row>
    <row r="112" spans="1:26">
      <c r="A112" s="1240"/>
      <c r="B112" s="1241"/>
      <c r="C112" s="1241"/>
      <c r="D112" s="1241"/>
      <c r="E112" s="1242"/>
      <c r="F112" s="1242"/>
      <c r="G112" s="1242"/>
      <c r="H112" s="1242"/>
      <c r="I112" s="1241"/>
      <c r="J112" s="1241"/>
      <c r="K112" s="1241"/>
      <c r="L112" s="1243"/>
      <c r="M112" s="1241"/>
      <c r="N112" s="1241"/>
      <c r="O112" s="1241"/>
      <c r="P112" s="1241"/>
      <c r="Q112" s="1242"/>
      <c r="R112" s="1242"/>
      <c r="S112" s="1242"/>
      <c r="T112" s="1242"/>
      <c r="U112" s="1241"/>
      <c r="V112" s="1244"/>
      <c r="W112" s="1242"/>
      <c r="X112" s="1244"/>
      <c r="Y112" s="1241"/>
      <c r="Z112" s="1239"/>
    </row>
    <row r="113" spans="1:26">
      <c r="A113" s="1240"/>
      <c r="B113" s="1241"/>
      <c r="C113" s="1241"/>
      <c r="D113" s="1241"/>
      <c r="E113" s="1242"/>
      <c r="F113" s="1242"/>
      <c r="G113" s="1242"/>
      <c r="H113" s="1242"/>
      <c r="I113" s="1241"/>
      <c r="J113" s="1241"/>
      <c r="K113" s="1241"/>
      <c r="L113" s="1243"/>
      <c r="M113" s="1241"/>
      <c r="N113" s="1241"/>
      <c r="O113" s="1241"/>
      <c r="P113" s="1241"/>
      <c r="Q113" s="1242"/>
      <c r="R113" s="1242"/>
      <c r="S113" s="1242"/>
      <c r="T113" s="1242"/>
      <c r="U113" s="1241"/>
      <c r="V113" s="1244"/>
      <c r="W113" s="1242"/>
      <c r="X113" s="1244"/>
      <c r="Y113" s="1241"/>
      <c r="Z113" s="1239"/>
    </row>
    <row r="114" spans="1:26">
      <c r="A114" s="1240"/>
      <c r="B114" s="1241"/>
      <c r="C114" s="1241"/>
      <c r="D114" s="1241"/>
      <c r="E114" s="1242"/>
      <c r="F114" s="1242"/>
      <c r="G114" s="1242"/>
      <c r="H114" s="1242"/>
      <c r="I114" s="1241"/>
      <c r="J114" s="1241"/>
      <c r="K114" s="1241"/>
      <c r="L114" s="1243"/>
      <c r="M114" s="1241"/>
      <c r="N114" s="1241"/>
      <c r="O114" s="1241"/>
      <c r="P114" s="1241"/>
      <c r="Q114" s="1242"/>
      <c r="R114" s="1242"/>
      <c r="S114" s="1242"/>
      <c r="T114" s="1242"/>
      <c r="U114" s="1241"/>
      <c r="V114" s="1244"/>
      <c r="W114" s="1242"/>
      <c r="X114" s="1244"/>
      <c r="Y114" s="1241"/>
      <c r="Z114" s="1239"/>
    </row>
    <row r="115" spans="1:26">
      <c r="A115" s="1240"/>
      <c r="B115" s="1241"/>
      <c r="C115" s="1241"/>
      <c r="D115" s="1241"/>
      <c r="E115" s="1242"/>
      <c r="F115" s="1242"/>
      <c r="G115" s="1242"/>
      <c r="H115" s="1242"/>
      <c r="I115" s="1241"/>
      <c r="J115" s="1241"/>
      <c r="K115" s="1241"/>
      <c r="L115" s="1243"/>
      <c r="M115" s="1241"/>
      <c r="N115" s="1241"/>
      <c r="O115" s="1241"/>
      <c r="P115" s="1241"/>
      <c r="Q115" s="1242"/>
      <c r="R115" s="1242"/>
      <c r="S115" s="1242"/>
      <c r="T115" s="1242"/>
      <c r="U115" s="1241"/>
      <c r="V115" s="1244"/>
      <c r="W115" s="1242"/>
      <c r="X115" s="1244"/>
      <c r="Y115" s="1241"/>
      <c r="Z115" s="1239"/>
    </row>
    <row r="116" spans="1:26">
      <c r="A116" s="1240"/>
      <c r="B116" s="1241"/>
      <c r="C116" s="1241"/>
      <c r="D116" s="1241"/>
      <c r="E116" s="1242"/>
      <c r="F116" s="1242"/>
      <c r="G116" s="1242"/>
      <c r="H116" s="1242"/>
      <c r="I116" s="1241"/>
      <c r="J116" s="1241"/>
      <c r="K116" s="1241"/>
      <c r="L116" s="1243"/>
      <c r="M116" s="1241"/>
      <c r="N116" s="1241"/>
      <c r="O116" s="1241"/>
      <c r="P116" s="1241"/>
      <c r="Q116" s="1242"/>
      <c r="R116" s="1242"/>
      <c r="S116" s="1242"/>
      <c r="T116" s="1242"/>
      <c r="U116" s="1241"/>
      <c r="V116" s="1244"/>
      <c r="W116" s="1242"/>
      <c r="X116" s="1244"/>
      <c r="Y116" s="1241"/>
      <c r="Z116" s="1239"/>
    </row>
    <row r="117" spans="1:26">
      <c r="A117" s="1240"/>
      <c r="B117" s="1241"/>
      <c r="C117" s="1241"/>
      <c r="D117" s="1241"/>
      <c r="E117" s="1242"/>
      <c r="F117" s="1242"/>
      <c r="G117" s="1242"/>
      <c r="H117" s="1242"/>
      <c r="I117" s="1241"/>
      <c r="J117" s="1241"/>
      <c r="K117" s="1241"/>
      <c r="L117" s="1243"/>
      <c r="M117" s="1241"/>
      <c r="N117" s="1241"/>
      <c r="O117" s="1241"/>
      <c r="P117" s="1241"/>
      <c r="Q117" s="1242"/>
      <c r="R117" s="1242"/>
      <c r="S117" s="1242"/>
      <c r="T117" s="1242"/>
      <c r="U117" s="1241"/>
      <c r="V117" s="1244"/>
      <c r="W117" s="1242"/>
      <c r="X117" s="1244"/>
      <c r="Y117" s="1241"/>
      <c r="Z117" s="1239"/>
    </row>
    <row r="118" spans="1:26">
      <c r="A118" s="1240"/>
      <c r="B118" s="1241"/>
      <c r="C118" s="1241"/>
      <c r="D118" s="1241"/>
      <c r="E118" s="1242"/>
      <c r="F118" s="1242"/>
      <c r="G118" s="1242"/>
      <c r="H118" s="1242"/>
      <c r="I118" s="1241"/>
      <c r="J118" s="1241"/>
      <c r="K118" s="1241"/>
      <c r="L118" s="1243"/>
      <c r="M118" s="1241"/>
      <c r="N118" s="1241"/>
      <c r="O118" s="1241"/>
      <c r="P118" s="1241"/>
      <c r="Q118" s="1242"/>
      <c r="R118" s="1242"/>
      <c r="S118" s="1242"/>
      <c r="T118" s="1242"/>
      <c r="U118" s="1241"/>
      <c r="V118" s="1244"/>
      <c r="W118" s="1242"/>
      <c r="X118" s="1244"/>
      <c r="Y118" s="1241"/>
      <c r="Z118" s="1239"/>
    </row>
    <row r="119" spans="1:26">
      <c r="A119" s="1240"/>
      <c r="B119" s="1241"/>
      <c r="C119" s="1241"/>
      <c r="D119" s="1241"/>
      <c r="E119" s="1242"/>
      <c r="F119" s="1242"/>
      <c r="G119" s="1242"/>
      <c r="H119" s="1242"/>
      <c r="I119" s="1241"/>
      <c r="J119" s="1241"/>
      <c r="K119" s="1241"/>
      <c r="L119" s="1243"/>
      <c r="M119" s="1241"/>
      <c r="N119" s="1241"/>
      <c r="O119" s="1241"/>
      <c r="P119" s="1241"/>
      <c r="Q119" s="1242"/>
      <c r="R119" s="1242"/>
      <c r="S119" s="1242"/>
      <c r="T119" s="1242"/>
      <c r="U119" s="1241"/>
      <c r="V119" s="1244"/>
      <c r="W119" s="1242"/>
      <c r="X119" s="1244"/>
      <c r="Y119" s="1241"/>
      <c r="Z119" s="1239"/>
    </row>
    <row r="120" spans="1:26">
      <c r="A120" s="1240"/>
      <c r="B120" s="1241"/>
      <c r="C120" s="1241"/>
      <c r="D120" s="1241"/>
      <c r="E120" s="1242"/>
      <c r="F120" s="1242"/>
      <c r="G120" s="1242"/>
      <c r="H120" s="1242"/>
      <c r="I120" s="1241"/>
      <c r="J120" s="1241"/>
      <c r="K120" s="1241"/>
      <c r="L120" s="1243"/>
      <c r="M120" s="1241"/>
      <c r="N120" s="1241"/>
      <c r="O120" s="1241"/>
      <c r="P120" s="1241"/>
      <c r="Q120" s="1242"/>
      <c r="R120" s="1242"/>
      <c r="S120" s="1242"/>
      <c r="T120" s="1242"/>
      <c r="U120" s="1241"/>
      <c r="V120" s="1244"/>
      <c r="W120" s="1242"/>
      <c r="X120" s="1244"/>
      <c r="Y120" s="1241"/>
      <c r="Z120" s="1239"/>
    </row>
    <row r="121" spans="1:26">
      <c r="A121" s="1240"/>
      <c r="B121" s="1241"/>
      <c r="C121" s="1241"/>
      <c r="D121" s="1241"/>
      <c r="E121" s="1242"/>
      <c r="F121" s="1242"/>
      <c r="G121" s="1242"/>
      <c r="H121" s="1242"/>
      <c r="I121" s="1241"/>
      <c r="J121" s="1241"/>
      <c r="K121" s="1241"/>
      <c r="L121" s="1243"/>
      <c r="M121" s="1241"/>
      <c r="N121" s="1241"/>
      <c r="O121" s="1241"/>
      <c r="P121" s="1241"/>
      <c r="Q121" s="1242"/>
      <c r="R121" s="1242"/>
      <c r="S121" s="1242"/>
      <c r="T121" s="1242"/>
      <c r="U121" s="1241"/>
      <c r="V121" s="1244"/>
      <c r="W121" s="1242"/>
      <c r="X121" s="1244"/>
      <c r="Y121" s="1241"/>
      <c r="Z121" s="1239"/>
    </row>
    <row r="122" spans="1:26">
      <c r="A122" s="1240"/>
      <c r="B122" s="1241"/>
      <c r="C122" s="1241"/>
      <c r="D122" s="1241"/>
      <c r="E122" s="1242"/>
      <c r="F122" s="1242"/>
      <c r="G122" s="1242"/>
      <c r="H122" s="1242"/>
      <c r="I122" s="1241"/>
      <c r="J122" s="1241"/>
      <c r="K122" s="1241"/>
      <c r="L122" s="1243"/>
      <c r="M122" s="1241"/>
      <c r="N122" s="1241"/>
      <c r="O122" s="1241"/>
      <c r="P122" s="1241"/>
      <c r="Q122" s="1242"/>
      <c r="R122" s="1242"/>
      <c r="S122" s="1242"/>
      <c r="T122" s="1242"/>
      <c r="U122" s="1241"/>
      <c r="V122" s="1244"/>
      <c r="W122" s="1242"/>
      <c r="X122" s="1244"/>
      <c r="Y122" s="1241"/>
      <c r="Z122" s="1239"/>
    </row>
    <row r="123" spans="1:26">
      <c r="A123" s="1240"/>
      <c r="B123" s="1241"/>
      <c r="C123" s="1241"/>
      <c r="D123" s="1241"/>
      <c r="E123" s="1242"/>
      <c r="F123" s="1242"/>
      <c r="G123" s="1242"/>
      <c r="H123" s="1242"/>
      <c r="I123" s="1241"/>
      <c r="J123" s="1241"/>
      <c r="K123" s="1241"/>
      <c r="L123" s="1243"/>
      <c r="M123" s="1241"/>
      <c r="N123" s="1241"/>
      <c r="O123" s="1241"/>
      <c r="P123" s="1241"/>
      <c r="Q123" s="1242"/>
      <c r="R123" s="1242"/>
      <c r="S123" s="1242"/>
      <c r="T123" s="1242"/>
      <c r="U123" s="1241"/>
      <c r="V123" s="1244"/>
      <c r="W123" s="1242"/>
      <c r="X123" s="1244"/>
      <c r="Y123" s="1241"/>
      <c r="Z123" s="1239"/>
    </row>
    <row r="124" spans="1:26">
      <c r="A124" s="1240"/>
      <c r="B124" s="1241"/>
      <c r="C124" s="1241"/>
      <c r="D124" s="1241"/>
      <c r="E124" s="1242"/>
      <c r="F124" s="1242"/>
      <c r="G124" s="1242"/>
      <c r="H124" s="1242"/>
      <c r="I124" s="1241"/>
      <c r="J124" s="1241"/>
      <c r="K124" s="1241"/>
      <c r="L124" s="1243"/>
      <c r="M124" s="1241"/>
      <c r="N124" s="1241"/>
      <c r="O124" s="1241"/>
      <c r="P124" s="1241"/>
      <c r="Q124" s="1242"/>
      <c r="R124" s="1242"/>
      <c r="S124" s="1242"/>
      <c r="T124" s="1242"/>
      <c r="U124" s="1241"/>
      <c r="V124" s="1244"/>
      <c r="W124" s="1242"/>
      <c r="X124" s="1244"/>
      <c r="Y124" s="1241"/>
      <c r="Z124" s="1239"/>
    </row>
    <row r="125" spans="1:26">
      <c r="A125" s="1240"/>
      <c r="B125" s="1241"/>
      <c r="C125" s="1241"/>
      <c r="D125" s="1241"/>
      <c r="E125" s="1242"/>
      <c r="F125" s="1242"/>
      <c r="G125" s="1242"/>
      <c r="H125" s="1242"/>
      <c r="I125" s="1241"/>
      <c r="J125" s="1241"/>
      <c r="K125" s="1241"/>
      <c r="L125" s="1243"/>
      <c r="M125" s="1241"/>
      <c r="N125" s="1241"/>
      <c r="O125" s="1241"/>
      <c r="P125" s="1241"/>
      <c r="Q125" s="1242"/>
      <c r="R125" s="1242"/>
      <c r="S125" s="1242"/>
      <c r="T125" s="1242"/>
      <c r="U125" s="1241"/>
      <c r="V125" s="1244"/>
      <c r="W125" s="1242"/>
      <c r="X125" s="1244"/>
      <c r="Y125" s="1241"/>
      <c r="Z125" s="1239"/>
    </row>
    <row r="126" spans="1:26">
      <c r="A126" s="1240"/>
      <c r="B126" s="1241"/>
      <c r="C126" s="1241"/>
      <c r="D126" s="1241"/>
      <c r="E126" s="1242"/>
      <c r="F126" s="1242"/>
      <c r="G126" s="1242"/>
      <c r="H126" s="1242"/>
      <c r="I126" s="1241"/>
      <c r="J126" s="1241"/>
      <c r="K126" s="1241"/>
      <c r="L126" s="1243"/>
      <c r="M126" s="1241"/>
      <c r="N126" s="1241"/>
      <c r="O126" s="1241"/>
      <c r="P126" s="1241"/>
      <c r="Q126" s="1242"/>
      <c r="R126" s="1242"/>
      <c r="S126" s="1242"/>
      <c r="T126" s="1242"/>
      <c r="U126" s="1241"/>
      <c r="V126" s="1244"/>
      <c r="W126" s="1242"/>
      <c r="X126" s="1244"/>
      <c r="Y126" s="1241"/>
      <c r="Z126" s="1239"/>
    </row>
    <row r="127" spans="1:26">
      <c r="A127" s="1240"/>
      <c r="B127" s="1241"/>
      <c r="C127" s="1241"/>
      <c r="D127" s="1241"/>
      <c r="E127" s="1242"/>
      <c r="F127" s="1242"/>
      <c r="G127" s="1242"/>
      <c r="H127" s="1242"/>
      <c r="I127" s="1241"/>
      <c r="J127" s="1241"/>
      <c r="K127" s="1241"/>
      <c r="L127" s="1243"/>
      <c r="M127" s="1241"/>
      <c r="N127" s="1241"/>
      <c r="O127" s="1241"/>
      <c r="P127" s="1241"/>
      <c r="Q127" s="1242"/>
      <c r="R127" s="1242"/>
      <c r="S127" s="1242"/>
      <c r="T127" s="1242"/>
      <c r="U127" s="1241"/>
      <c r="V127" s="1244"/>
      <c r="W127" s="1242"/>
      <c r="X127" s="1244"/>
      <c r="Y127" s="1241"/>
      <c r="Z127" s="1239"/>
    </row>
    <row r="128" spans="1:26">
      <c r="A128" s="1240"/>
      <c r="B128" s="1241"/>
      <c r="C128" s="1241"/>
      <c r="D128" s="1241"/>
      <c r="E128" s="1242"/>
      <c r="F128" s="1242"/>
      <c r="G128" s="1242"/>
      <c r="H128" s="1242"/>
      <c r="I128" s="1241"/>
      <c r="J128" s="1241"/>
      <c r="K128" s="1241"/>
      <c r="L128" s="1243"/>
      <c r="M128" s="1241"/>
      <c r="N128" s="1241"/>
      <c r="O128" s="1241"/>
      <c r="P128" s="1241"/>
      <c r="Q128" s="1242"/>
      <c r="R128" s="1242"/>
      <c r="S128" s="1242"/>
      <c r="T128" s="1242"/>
      <c r="U128" s="1241"/>
      <c r="V128" s="1244"/>
      <c r="W128" s="1242"/>
      <c r="X128" s="1244"/>
      <c r="Y128" s="1241"/>
      <c r="Z128" s="1239"/>
    </row>
    <row r="129" spans="1:26">
      <c r="A129" s="1240"/>
      <c r="B129" s="1241"/>
      <c r="C129" s="1241"/>
      <c r="D129" s="1241"/>
      <c r="E129" s="1242"/>
      <c r="F129" s="1242"/>
      <c r="G129" s="1242"/>
      <c r="H129" s="1242"/>
      <c r="I129" s="1241"/>
      <c r="J129" s="1241"/>
      <c r="K129" s="1241"/>
      <c r="L129" s="1243"/>
      <c r="M129" s="1241"/>
      <c r="N129" s="1241"/>
      <c r="O129" s="1241"/>
      <c r="P129" s="1241"/>
      <c r="Q129" s="1242"/>
      <c r="R129" s="1242"/>
      <c r="S129" s="1242"/>
      <c r="T129" s="1242"/>
      <c r="U129" s="1241"/>
      <c r="V129" s="1244"/>
      <c r="W129" s="1242"/>
      <c r="X129" s="1244"/>
      <c r="Y129" s="1241"/>
      <c r="Z129" s="1239"/>
    </row>
    <row r="130" spans="1:26">
      <c r="A130" s="1240"/>
      <c r="B130" s="1241"/>
      <c r="C130" s="1241"/>
      <c r="D130" s="1241"/>
      <c r="E130" s="1242"/>
      <c r="F130" s="1242"/>
      <c r="G130" s="1242"/>
      <c r="H130" s="1242"/>
      <c r="I130" s="1241"/>
      <c r="J130" s="1241"/>
      <c r="K130" s="1241"/>
      <c r="L130" s="1243"/>
      <c r="M130" s="1241"/>
      <c r="N130" s="1241"/>
      <c r="O130" s="1241"/>
      <c r="P130" s="1241"/>
      <c r="Q130" s="1242"/>
      <c r="R130" s="1242"/>
      <c r="S130" s="1242"/>
      <c r="T130" s="1242"/>
      <c r="U130" s="1241"/>
      <c r="V130" s="1244"/>
      <c r="W130" s="1242"/>
      <c r="X130" s="1244"/>
      <c r="Y130" s="1241"/>
      <c r="Z130" s="1239"/>
    </row>
    <row r="131" spans="1:26">
      <c r="A131" s="1240"/>
      <c r="B131" s="1241"/>
      <c r="C131" s="1241"/>
      <c r="D131" s="1241"/>
      <c r="E131" s="1242"/>
      <c r="F131" s="1242"/>
      <c r="G131" s="1242"/>
      <c r="H131" s="1242"/>
      <c r="I131" s="1241"/>
      <c r="J131" s="1241"/>
      <c r="K131" s="1241"/>
      <c r="L131" s="1243"/>
      <c r="M131" s="1241"/>
      <c r="N131" s="1241"/>
      <c r="O131" s="1241"/>
      <c r="P131" s="1241"/>
      <c r="Q131" s="1242"/>
      <c r="R131" s="1242"/>
      <c r="S131" s="1242"/>
      <c r="T131" s="1242"/>
      <c r="U131" s="1241"/>
      <c r="V131" s="1244"/>
      <c r="W131" s="1242"/>
      <c r="X131" s="1244"/>
      <c r="Y131" s="1241"/>
      <c r="Z131" s="1239"/>
    </row>
    <row r="132" spans="1:26">
      <c r="A132" s="1240"/>
      <c r="B132" s="1241"/>
      <c r="C132" s="1241"/>
      <c r="D132" s="1241"/>
      <c r="E132" s="1242"/>
      <c r="F132" s="1242"/>
      <c r="G132" s="1242"/>
      <c r="H132" s="1242"/>
      <c r="I132" s="1241"/>
      <c r="J132" s="1241"/>
      <c r="K132" s="1241"/>
      <c r="L132" s="1243"/>
      <c r="M132" s="1241"/>
      <c r="N132" s="1241"/>
      <c r="O132" s="1241"/>
      <c r="P132" s="1241"/>
      <c r="Q132" s="1242"/>
      <c r="R132" s="1242"/>
      <c r="S132" s="1242"/>
      <c r="T132" s="1242"/>
      <c r="U132" s="1241"/>
      <c r="V132" s="1244"/>
      <c r="W132" s="1242"/>
      <c r="X132" s="1244"/>
      <c r="Y132" s="1241"/>
      <c r="Z132" s="1239"/>
    </row>
    <row r="133" spans="1:26">
      <c r="A133" s="1245"/>
      <c r="B133" s="1246"/>
      <c r="C133" s="1246"/>
      <c r="D133" s="1246"/>
      <c r="E133" s="1247"/>
      <c r="F133" s="1247"/>
      <c r="G133" s="1247"/>
      <c r="H133" s="1247"/>
      <c r="I133" s="1246"/>
      <c r="J133" s="1246"/>
      <c r="K133" s="1246"/>
      <c r="L133" s="1248"/>
      <c r="M133" s="1246"/>
      <c r="N133" s="1246"/>
      <c r="O133" s="1246"/>
      <c r="P133" s="1246"/>
      <c r="Q133" s="1247"/>
      <c r="R133" s="1247"/>
      <c r="S133" s="1247"/>
      <c r="T133" s="1247"/>
      <c r="U133" s="1246"/>
      <c r="V133" s="1249"/>
      <c r="W133" s="1247"/>
      <c r="X133" s="1249"/>
      <c r="Y133" s="1246"/>
      <c r="Z133" s="1250"/>
    </row>
    <row r="134" spans="1:26">
      <c r="A134" s="1254"/>
      <c r="B134" s="1255"/>
      <c r="C134" s="1256"/>
      <c r="D134" s="1256"/>
      <c r="E134" s="1257"/>
      <c r="F134" s="1257"/>
      <c r="G134" s="1257"/>
      <c r="H134" s="1257"/>
      <c r="I134" s="1256"/>
      <c r="J134" s="1256"/>
      <c r="K134" s="1256"/>
      <c r="L134" s="1258"/>
      <c r="M134" s="1256"/>
      <c r="N134" s="1256"/>
      <c r="O134" s="1256"/>
      <c r="P134" s="1256"/>
      <c r="Q134" s="1257"/>
      <c r="R134" s="1257"/>
      <c r="S134" s="1257"/>
      <c r="T134" s="1257"/>
      <c r="U134" s="1256"/>
      <c r="V134" s="1259"/>
      <c r="W134" s="1257"/>
      <c r="X134" s="1259"/>
      <c r="Y134" s="1256"/>
      <c r="Z134" s="1260"/>
    </row>
    <row r="135" spans="1:26">
      <c r="A135" s="1254"/>
      <c r="B135" s="1255"/>
      <c r="C135" s="1256"/>
      <c r="D135" s="1256"/>
      <c r="E135" s="1257"/>
      <c r="F135" s="1257"/>
      <c r="G135" s="1257"/>
      <c r="H135" s="1257"/>
      <c r="I135" s="1256"/>
      <c r="J135" s="1256"/>
      <c r="K135" s="1256"/>
      <c r="L135" s="1258"/>
      <c r="M135" s="1256"/>
      <c r="N135" s="1256"/>
      <c r="O135" s="1256"/>
      <c r="P135" s="1256"/>
      <c r="Q135" s="1257"/>
      <c r="R135" s="1257"/>
      <c r="S135" s="1257"/>
      <c r="T135" s="1257"/>
      <c r="U135" s="1256"/>
      <c r="V135" s="1259"/>
      <c r="W135" s="1257"/>
      <c r="X135" s="1259"/>
      <c r="Y135" s="1256"/>
      <c r="Z135" s="1260"/>
    </row>
    <row r="136" spans="1:26">
      <c r="A136" s="1254"/>
      <c r="B136" s="1255"/>
      <c r="C136" s="1256"/>
      <c r="D136" s="1256"/>
      <c r="E136" s="1257"/>
      <c r="F136" s="1257"/>
      <c r="G136" s="1257"/>
      <c r="H136" s="1257"/>
      <c r="I136" s="1256"/>
      <c r="J136" s="1256"/>
      <c r="K136" s="1256"/>
      <c r="L136" s="1258"/>
      <c r="M136" s="1256"/>
      <c r="N136" s="1256"/>
      <c r="O136" s="1256"/>
      <c r="P136" s="1256"/>
      <c r="Q136" s="1257"/>
      <c r="R136" s="1257"/>
      <c r="S136" s="1257"/>
      <c r="T136" s="1257"/>
      <c r="U136" s="1256"/>
      <c r="V136" s="1259"/>
      <c r="W136" s="1257"/>
      <c r="X136" s="1259"/>
      <c r="Y136" s="1256"/>
      <c r="Z136" s="1260"/>
    </row>
    <row r="137" spans="1:26">
      <c r="A137" s="1261"/>
      <c r="B137" s="1262"/>
      <c r="C137" s="1263"/>
      <c r="D137" s="1263"/>
      <c r="E137" s="1264"/>
      <c r="F137" s="1264"/>
      <c r="G137" s="1264"/>
      <c r="H137" s="1264"/>
      <c r="I137" s="1263"/>
      <c r="J137" s="1263"/>
      <c r="K137" s="1263"/>
      <c r="L137" s="1265"/>
      <c r="M137" s="1263"/>
      <c r="N137" s="1263"/>
      <c r="O137" s="1263"/>
      <c r="P137" s="1263"/>
      <c r="Q137" s="1264"/>
      <c r="R137" s="1264"/>
      <c r="S137" s="1264"/>
      <c r="T137" s="1264"/>
      <c r="U137" s="1263"/>
      <c r="V137" s="1266"/>
      <c r="W137" s="1264"/>
      <c r="X137" s="1266"/>
      <c r="Y137" s="1263"/>
      <c r="Z137" s="1267"/>
    </row>
  </sheetData>
  <mergeCells count="2">
    <mergeCell ref="A1:H1"/>
    <mergeCell ref="A2:H2"/>
  </mergeCells>
  <conditionalFormatting sqref="B59">
    <cfRule type="duplicateValues" dxfId="84" priority="70"/>
    <cfRule type="duplicateValues" dxfId="83" priority="69"/>
    <cfRule type="duplicateValues" dxfId="82" priority="68"/>
    <cfRule type="duplicateValues" dxfId="81" priority="67"/>
    <cfRule type="duplicateValues" dxfId="80" priority="66"/>
    <cfRule type="duplicateValues" dxfId="79" priority="65"/>
    <cfRule type="duplicateValues" dxfId="78" priority="63"/>
    <cfRule type="duplicateValues" dxfId="77" priority="62"/>
    <cfRule type="duplicateValues" dxfId="76" priority="61"/>
    <cfRule type="duplicateValues" dxfId="75" priority="60"/>
    <cfRule type="duplicateValues" dxfId="74" priority="59"/>
    <cfRule type="duplicateValues" dxfId="73" priority="58"/>
    <cfRule type="duplicateValues" dxfId="72" priority="57"/>
    <cfRule type="duplicateValues" dxfId="71" priority="64"/>
  </conditionalFormatting>
  <conditionalFormatting sqref="B134">
    <cfRule type="duplicateValues" dxfId="70" priority="55"/>
    <cfRule type="duplicateValues" dxfId="69" priority="56"/>
    <cfRule type="duplicateValues" dxfId="68" priority="54"/>
    <cfRule type="duplicateValues" dxfId="67" priority="53"/>
    <cfRule type="duplicateValues" dxfId="66" priority="52"/>
    <cfRule type="duplicateValues" dxfId="65" priority="51"/>
    <cfRule type="duplicateValues" dxfId="64" priority="50"/>
    <cfRule type="duplicateValues" dxfId="63" priority="49"/>
    <cfRule type="duplicateValues" dxfId="62" priority="48"/>
    <cfRule type="duplicateValues" dxfId="61" priority="47"/>
    <cfRule type="duplicateValues" dxfId="60" priority="45"/>
    <cfRule type="duplicateValues" dxfId="59" priority="44"/>
    <cfRule type="duplicateValues" dxfId="58" priority="43"/>
    <cfRule type="duplicateValues" dxfId="57" priority="46"/>
  </conditionalFormatting>
  <conditionalFormatting sqref="B135">
    <cfRule type="duplicateValues" dxfId="56" priority="29"/>
    <cfRule type="duplicateValues" dxfId="55" priority="30"/>
    <cfRule type="duplicateValues" dxfId="54" priority="31"/>
    <cfRule type="duplicateValues" dxfId="53" priority="32"/>
    <cfRule type="duplicateValues" dxfId="52" priority="33"/>
    <cfRule type="duplicateValues" dxfId="51" priority="34"/>
    <cfRule type="duplicateValues" dxfId="50" priority="35"/>
    <cfRule type="duplicateValues" dxfId="49" priority="36"/>
    <cfRule type="duplicateValues" dxfId="48" priority="37"/>
    <cfRule type="duplicateValues" dxfId="47" priority="38"/>
    <cfRule type="duplicateValues" dxfId="46" priority="39"/>
    <cfRule type="duplicateValues" dxfId="45" priority="40"/>
    <cfRule type="duplicateValues" dxfId="44" priority="41"/>
    <cfRule type="duplicateValues" dxfId="43" priority="42"/>
  </conditionalFormatting>
  <conditionalFormatting sqref="B136">
    <cfRule type="duplicateValues" dxfId="42" priority="27"/>
    <cfRule type="duplicateValues" dxfId="41" priority="26"/>
    <cfRule type="duplicateValues" dxfId="40" priority="25"/>
    <cfRule type="duplicateValues" dxfId="39" priority="28"/>
    <cfRule type="duplicateValues" dxfId="38" priority="24"/>
    <cfRule type="duplicateValues" dxfId="37" priority="23"/>
    <cfRule type="duplicateValues" dxfId="36" priority="22"/>
    <cfRule type="duplicateValues" dxfId="35" priority="21"/>
    <cfRule type="duplicateValues" dxfId="34" priority="20"/>
    <cfRule type="duplicateValues" dxfId="33" priority="18"/>
    <cfRule type="duplicateValues" dxfId="32" priority="17"/>
    <cfRule type="duplicateValues" dxfId="31" priority="16"/>
    <cfRule type="duplicateValues" dxfId="30" priority="15"/>
    <cfRule type="duplicateValues" dxfId="29" priority="19"/>
  </conditionalFormatting>
  <conditionalFormatting sqref="B137">
    <cfRule type="duplicateValues" dxfId="28" priority="10"/>
    <cfRule type="duplicateValues" dxfId="27" priority="14"/>
    <cfRule type="duplicateValues" dxfId="26" priority="13"/>
    <cfRule type="duplicateValues" dxfId="25" priority="12"/>
    <cfRule type="duplicateValues" dxfId="24" priority="11"/>
    <cfRule type="duplicateValues" dxfId="23" priority="9"/>
    <cfRule type="duplicateValues" dxfId="22" priority="8"/>
    <cfRule type="duplicateValues" dxfId="21" priority="7"/>
    <cfRule type="duplicateValues" dxfId="20" priority="1"/>
    <cfRule type="duplicateValues" dxfId="19" priority="6"/>
    <cfRule type="duplicateValues" dxfId="18" priority="5"/>
    <cfRule type="duplicateValues" dxfId="17" priority="4"/>
    <cfRule type="duplicateValues" dxfId="16" priority="3"/>
    <cfRule type="duplicateValues" dxfId="15" priority="2"/>
  </conditionalFormatting>
  <conditionalFormatting sqref="T5:T137">
    <cfRule type="cellIs" dxfId="14" priority="71" operator="equal">
      <formula>"Critical"</formula>
    </cfRule>
    <cfRule type="cellIs" dxfId="13" priority="72" operator="equal">
      <formula>"High"</formula>
    </cfRule>
    <cfRule type="cellIs" dxfId="12" priority="73" operator="equal">
      <formula>"Normal"</formula>
    </cfRule>
  </conditionalFormatting>
  <pageMargins left="0.75" right="0.75" top="1" bottom="1" header="0.511811023622047" footer="0.511811023622047"/>
  <pageSetup paperSize="9" orientation="portrait" horizontalDpi="300" verticalDpi="300" r:id="rId1"/>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7"/>
  <sheetViews>
    <sheetView zoomScale="55" zoomScaleNormal="55" workbookViewId="0">
      <selection activeCell="X38" sqref="X38"/>
    </sheetView>
  </sheetViews>
  <sheetFormatPr defaultColWidth="9.140625" defaultRowHeight="15"/>
  <cols>
    <col min="1" max="1" width="2.42578125" style="3" customWidth="1"/>
    <col min="2" max="2" width="6.140625" style="3" customWidth="1"/>
    <col min="3" max="3" width="7.42578125" style="3" customWidth="1"/>
    <col min="4" max="4" width="40.42578125" style="3" customWidth="1"/>
    <col min="5" max="5" width="12.7109375" style="3" customWidth="1"/>
    <col min="6" max="6" width="15" style="3" customWidth="1"/>
    <col min="7" max="7" width="14.28515625" style="3" bestFit="1" customWidth="1"/>
    <col min="8" max="9" width="13.7109375" style="3" customWidth="1"/>
    <col min="10" max="10" width="18" style="3" customWidth="1"/>
    <col min="11" max="13" width="10.7109375" style="3" customWidth="1"/>
    <col min="14" max="14" width="9.140625" style="3" customWidth="1"/>
    <col min="15" max="15" width="10.7109375" style="3" customWidth="1"/>
    <col min="16" max="16" width="10.42578125" style="3" bestFit="1" customWidth="1"/>
    <col min="17" max="17" width="10.7109375" style="3" customWidth="1"/>
    <col min="18" max="18" width="12" style="3" bestFit="1" customWidth="1"/>
    <col min="19" max="19" width="13.42578125" style="3" bestFit="1" customWidth="1"/>
    <col min="20" max="20" width="12.140625" style="3" customWidth="1"/>
    <col min="21" max="21" width="8" style="3" bestFit="1" customWidth="1"/>
    <col min="22" max="23" width="12.140625" style="3" customWidth="1"/>
    <col min="24" max="24" width="15.42578125" style="3" customWidth="1"/>
    <col min="25" max="25" width="15.28515625" style="3" customWidth="1"/>
    <col min="26" max="26" width="11.42578125" style="3" customWidth="1"/>
    <col min="27" max="27" width="10.7109375" style="3" customWidth="1"/>
    <col min="28" max="28" width="16.5703125" style="3" bestFit="1" customWidth="1"/>
    <col min="29" max="29" width="9.140625" style="3"/>
    <col min="30" max="30" width="24.42578125" style="3" customWidth="1"/>
    <col min="31" max="31" width="12.42578125" style="3" bestFit="1" customWidth="1"/>
    <col min="32" max="32" width="9.140625" style="3"/>
    <col min="33" max="33" width="17.7109375" style="3" customWidth="1"/>
    <col min="34" max="34" width="14.42578125" style="3" customWidth="1"/>
    <col min="35" max="16384" width="9.140625" style="3"/>
  </cols>
  <sheetData>
    <row r="1" spans="2:36" ht="18">
      <c r="B1" s="2000" t="s">
        <v>581</v>
      </c>
      <c r="C1" s="2001"/>
      <c r="D1" s="2001"/>
      <c r="E1" s="2001"/>
      <c r="F1" s="2001"/>
      <c r="G1" s="2001"/>
      <c r="H1" s="2001"/>
      <c r="I1" s="2001"/>
      <c r="J1" s="2001"/>
      <c r="K1" s="2001"/>
      <c r="L1" s="2001"/>
      <c r="M1" s="2001"/>
      <c r="N1" s="2001"/>
      <c r="O1" s="2001"/>
      <c r="P1" s="2001"/>
      <c r="Q1" s="2001"/>
      <c r="R1" s="2001"/>
      <c r="S1" s="2001"/>
      <c r="T1" s="2001"/>
      <c r="U1" s="2001"/>
      <c r="V1" s="2001"/>
      <c r="W1" s="2001"/>
      <c r="X1" s="2001"/>
      <c r="Y1" s="2001"/>
      <c r="Z1" s="2001"/>
      <c r="AA1" s="2001"/>
      <c r="AB1" s="2001"/>
      <c r="AC1" s="2001"/>
      <c r="AD1" s="2001"/>
      <c r="AE1" s="2001"/>
      <c r="AJ1" s="3" t="s">
        <v>582</v>
      </c>
    </row>
    <row r="2" spans="2:36" ht="18">
      <c r="B2" s="2039" t="s">
        <v>583</v>
      </c>
      <c r="C2" s="2013"/>
      <c r="D2" s="2013"/>
      <c r="E2" s="2013"/>
      <c r="F2" s="2013"/>
      <c r="G2" s="2013"/>
      <c r="H2" s="2013"/>
      <c r="I2" s="2013"/>
      <c r="J2" s="2013"/>
      <c r="K2" s="2039" t="s">
        <v>584</v>
      </c>
      <c r="L2" s="2013"/>
      <c r="M2" s="2013"/>
      <c r="N2" s="2013"/>
      <c r="O2" s="2013"/>
      <c r="P2" s="2013"/>
      <c r="Q2" s="2013"/>
      <c r="R2" s="2013"/>
      <c r="S2" s="2013" t="s">
        <v>153</v>
      </c>
      <c r="T2" s="2013"/>
      <c r="U2" s="2013"/>
      <c r="V2" s="2013"/>
      <c r="W2" s="2013"/>
      <c r="X2" s="2013"/>
      <c r="Y2" s="2013"/>
      <c r="Z2" s="2013"/>
      <c r="AA2" s="2013"/>
      <c r="AB2" s="2013"/>
      <c r="AC2" s="2013" t="s">
        <v>585</v>
      </c>
      <c r="AD2" s="2013"/>
      <c r="AE2" s="2013"/>
      <c r="AJ2" s="3" t="s">
        <v>586</v>
      </c>
    </row>
    <row r="3" spans="2:36" ht="28.15" customHeight="1">
      <c r="B3" s="2014" t="s">
        <v>34</v>
      </c>
      <c r="C3" s="2015"/>
      <c r="D3" s="2015"/>
      <c r="E3" s="2037">
        <f>Progress!C41</f>
        <v>57304347.860000007</v>
      </c>
      <c r="F3" s="2054"/>
      <c r="G3" s="1648" t="s">
        <v>587</v>
      </c>
      <c r="H3" s="1649"/>
      <c r="I3" s="2037">
        <v>0</v>
      </c>
      <c r="J3" s="2038" t="s">
        <v>36</v>
      </c>
      <c r="K3" s="1648" t="s">
        <v>174</v>
      </c>
      <c r="L3" s="1649"/>
      <c r="M3" s="2048">
        <v>0</v>
      </c>
      <c r="N3" s="2049"/>
      <c r="O3" s="1648" t="s">
        <v>175</v>
      </c>
      <c r="P3" s="1649"/>
      <c r="Q3" s="2057">
        <f>E3*M3</f>
        <v>0</v>
      </c>
      <c r="R3" s="2062"/>
      <c r="S3" s="1648" t="s">
        <v>588</v>
      </c>
      <c r="T3" s="1649"/>
      <c r="U3" s="2059">
        <f>MAX($C$9:$C$46)</f>
        <v>8</v>
      </c>
      <c r="V3" s="2060"/>
      <c r="W3" s="1648" t="s">
        <v>155</v>
      </c>
      <c r="X3" s="1649"/>
      <c r="Y3" s="2057">
        <f>SUM(F9:F58)*1.15</f>
        <v>40499983.457999997</v>
      </c>
      <c r="Z3" s="2058"/>
      <c r="AA3" s="2050" t="s">
        <v>589</v>
      </c>
      <c r="AB3" s="2052">
        <f>MAX(L9:L46)</f>
        <v>46264</v>
      </c>
      <c r="AC3" s="2014" t="s">
        <v>590</v>
      </c>
      <c r="AD3" s="2015"/>
      <c r="AE3" s="529">
        <f>AVERAGE(P9:P58)</f>
        <v>0.7142857142857143</v>
      </c>
      <c r="AG3" s="1994" t="s">
        <v>591</v>
      </c>
      <c r="AH3" s="1996">
        <f>AVERAGE(F9:F58)</f>
        <v>4402172.1150000002</v>
      </c>
      <c r="AI3" s="1997"/>
    </row>
    <row r="4" spans="2:36" ht="28.15" customHeight="1">
      <c r="B4" s="2014" t="s">
        <v>45</v>
      </c>
      <c r="C4" s="2015"/>
      <c r="D4" s="2015">
        <v>21100000</v>
      </c>
      <c r="E4" s="2055">
        <f>E3</f>
        <v>57304347.860000007</v>
      </c>
      <c r="F4" s="2056" t="s">
        <v>36</v>
      </c>
      <c r="G4" s="1638" t="s">
        <v>592</v>
      </c>
      <c r="H4" s="1639"/>
      <c r="I4" s="2055">
        <v>0</v>
      </c>
      <c r="J4" s="2065" t="e">
        <f>+#REF!+#REF!+I4</f>
        <v>#REF!</v>
      </c>
      <c r="K4" s="1638" t="s">
        <v>178</v>
      </c>
      <c r="L4" s="1639"/>
      <c r="M4" s="2044">
        <v>0</v>
      </c>
      <c r="N4" s="2045"/>
      <c r="O4" s="1638" t="s">
        <v>179</v>
      </c>
      <c r="P4" s="1639"/>
      <c r="Q4" s="2057">
        <f>E3*M4</f>
        <v>0</v>
      </c>
      <c r="R4" s="2062"/>
      <c r="S4" s="1638" t="s">
        <v>593</v>
      </c>
      <c r="T4" s="1639"/>
      <c r="U4" s="2024">
        <f>COUNTIF($N$9:$N$59,"Y")</f>
        <v>8</v>
      </c>
      <c r="V4" s="2025"/>
      <c r="W4" s="1638" t="s">
        <v>594</v>
      </c>
      <c r="X4" s="1639"/>
      <c r="Y4" s="2020">
        <f>SUMIF($N$9:$N$58,"Y",$J$9:$J$58)</f>
        <v>40499983.457999997</v>
      </c>
      <c r="Z4" s="2021"/>
      <c r="AA4" s="2051"/>
      <c r="AB4" s="2053"/>
      <c r="AC4" s="2014" t="s">
        <v>595</v>
      </c>
      <c r="AD4" s="2015"/>
      <c r="AE4" s="529">
        <f>AVERAGE(W9:W58)</f>
        <v>9.8571428571428577</v>
      </c>
      <c r="AG4" s="1995"/>
      <c r="AH4" s="1998"/>
      <c r="AI4" s="1999"/>
    </row>
    <row r="5" spans="2:36" ht="28.15" customHeight="1">
      <c r="B5" s="2014" t="s">
        <v>54</v>
      </c>
      <c r="C5" s="2015"/>
      <c r="D5" s="2015">
        <v>20900000</v>
      </c>
      <c r="E5" s="2055">
        <f>E4</f>
        <v>57304347.860000007</v>
      </c>
      <c r="F5" s="2056" t="e">
        <f>+#REF!+#REF!+E5</f>
        <v>#REF!</v>
      </c>
      <c r="G5" s="1638" t="s">
        <v>46</v>
      </c>
      <c r="H5" s="1639"/>
      <c r="I5" s="2042">
        <v>5420855.1699999999</v>
      </c>
      <c r="J5" s="2043"/>
      <c r="K5" s="1638" t="s">
        <v>596</v>
      </c>
      <c r="L5" s="1639"/>
      <c r="M5" s="2046">
        <f>ABS(M6/E3)</f>
        <v>0</v>
      </c>
      <c r="N5" s="2047"/>
      <c r="O5" s="1638" t="s">
        <v>597</v>
      </c>
      <c r="P5" s="1639"/>
      <c r="Q5" s="2063">
        <f>SUM(G9:G58)</f>
        <v>0</v>
      </c>
      <c r="R5" s="2064"/>
      <c r="S5" s="1638" t="s">
        <v>598</v>
      </c>
      <c r="T5" s="1639"/>
      <c r="U5" s="2024">
        <f>COUNTIF($R$9:$R$59,"Y")</f>
        <v>7</v>
      </c>
      <c r="V5" s="2025"/>
      <c r="W5" s="1638" t="s">
        <v>599</v>
      </c>
      <c r="X5" s="1639"/>
      <c r="Y5" s="2020">
        <f>SUMIF($R$9:$R$58,"Y",$J$9:$J$58)</f>
        <v>33617268.486999996</v>
      </c>
      <c r="Z5" s="2021"/>
      <c r="AA5" s="2028" t="s">
        <v>600</v>
      </c>
      <c r="AB5" s="2018">
        <f>Y3/(E4*1.15)</f>
        <v>0.61456727517499044</v>
      </c>
      <c r="AC5" s="2016" t="s">
        <v>601</v>
      </c>
      <c r="AD5" s="2017"/>
      <c r="AE5" s="529">
        <f>AVERAGE(AA9:AA58)</f>
        <v>37</v>
      </c>
    </row>
    <row r="6" spans="2:36" ht="28.15" customHeight="1" thickBot="1">
      <c r="B6" s="2014" t="s">
        <v>62</v>
      </c>
      <c r="C6" s="2015"/>
      <c r="D6" s="2015">
        <f>D4-D5</f>
        <v>200000</v>
      </c>
      <c r="E6" s="2040">
        <f>E4-E5</f>
        <v>0</v>
      </c>
      <c r="F6" s="2061"/>
      <c r="G6" s="2016" t="s">
        <v>602</v>
      </c>
      <c r="H6" s="2017"/>
      <c r="I6" s="2040">
        <f>M6+Q6+Q5</f>
        <v>0</v>
      </c>
      <c r="J6" s="2041"/>
      <c r="K6" s="2016" t="s">
        <v>603</v>
      </c>
      <c r="L6" s="2017"/>
      <c r="M6" s="2026">
        <f>SUM(I9:I58)</f>
        <v>0</v>
      </c>
      <c r="N6" s="2027"/>
      <c r="O6" s="2016" t="s">
        <v>604</v>
      </c>
      <c r="P6" s="2017"/>
      <c r="Q6" s="2022">
        <f>SUM(H9:H58)</f>
        <v>0</v>
      </c>
      <c r="R6" s="2023"/>
      <c r="S6" s="2016" t="s">
        <v>605</v>
      </c>
      <c r="T6" s="2017"/>
      <c r="U6" s="2026">
        <f>COUNTA(X9:X58)</f>
        <v>3</v>
      </c>
      <c r="V6" s="2027"/>
      <c r="W6" s="2016" t="s">
        <v>606</v>
      </c>
      <c r="X6" s="2017"/>
      <c r="Y6" s="2022">
        <f>+Y59</f>
        <v>27469388.637499999</v>
      </c>
      <c r="Z6" s="2023"/>
      <c r="AA6" s="2028"/>
      <c r="AB6" s="2019"/>
      <c r="AC6" s="2016" t="s">
        <v>607</v>
      </c>
      <c r="AD6" s="2017"/>
      <c r="AE6" s="529">
        <f>IFERROR(AVERAGE(AC9:AC58),"")</f>
        <v>65.333333333333329</v>
      </c>
    </row>
    <row r="7" spans="2:36" ht="15" customHeight="1" thickBot="1">
      <c r="B7" s="2029" t="s">
        <v>608</v>
      </c>
      <c r="C7" s="2030"/>
      <c r="D7" s="2030"/>
      <c r="E7" s="2031"/>
      <c r="F7" s="2029" t="s">
        <v>609</v>
      </c>
      <c r="G7" s="2030"/>
      <c r="H7" s="2030"/>
      <c r="I7" s="2030"/>
      <c r="J7" s="2032"/>
      <c r="K7" s="2033" t="s">
        <v>610</v>
      </c>
      <c r="L7" s="2031"/>
      <c r="M7" s="2034" t="s">
        <v>611</v>
      </c>
      <c r="N7" s="2035"/>
      <c r="O7" s="2035"/>
      <c r="P7" s="2035"/>
      <c r="Q7" s="2034" t="s">
        <v>612</v>
      </c>
      <c r="R7" s="2035"/>
      <c r="S7" s="2035"/>
      <c r="T7" s="2035"/>
      <c r="U7" s="2035"/>
      <c r="V7" s="2035"/>
      <c r="W7" s="2036"/>
      <c r="X7" s="2034" t="s">
        <v>584</v>
      </c>
      <c r="Y7" s="2035"/>
      <c r="Z7" s="2035"/>
      <c r="AA7" s="2035"/>
      <c r="AB7" s="2036"/>
      <c r="AC7" s="2006" t="s">
        <v>613</v>
      </c>
      <c r="AD7" s="2006" t="s">
        <v>614</v>
      </c>
      <c r="AE7" s="2008"/>
    </row>
    <row r="8" spans="2:36" s="34" customFormat="1" ht="52.5" thickTop="1" thickBot="1">
      <c r="B8" s="583" t="s">
        <v>615</v>
      </c>
      <c r="C8" s="584" t="s">
        <v>616</v>
      </c>
      <c r="D8" s="584" t="s">
        <v>617</v>
      </c>
      <c r="E8" s="585" t="s">
        <v>618</v>
      </c>
      <c r="F8" s="583" t="s">
        <v>619</v>
      </c>
      <c r="G8" s="584" t="s">
        <v>620</v>
      </c>
      <c r="H8" s="584" t="s">
        <v>621</v>
      </c>
      <c r="I8" s="584" t="s">
        <v>622</v>
      </c>
      <c r="J8" s="586" t="s">
        <v>623</v>
      </c>
      <c r="K8" s="587" t="s">
        <v>624</v>
      </c>
      <c r="L8" s="585" t="s">
        <v>625</v>
      </c>
      <c r="M8" s="583" t="s">
        <v>626</v>
      </c>
      <c r="N8" s="584" t="s">
        <v>627</v>
      </c>
      <c r="O8" s="584" t="s">
        <v>628</v>
      </c>
      <c r="P8" s="586" t="s">
        <v>629</v>
      </c>
      <c r="Q8" s="583" t="s">
        <v>630</v>
      </c>
      <c r="R8" s="584" t="s">
        <v>631</v>
      </c>
      <c r="S8" s="585" t="s">
        <v>632</v>
      </c>
      <c r="T8" s="588" t="s">
        <v>633</v>
      </c>
      <c r="U8" s="584" t="s">
        <v>634</v>
      </c>
      <c r="V8" s="586" t="s">
        <v>635</v>
      </c>
      <c r="W8" s="589" t="s">
        <v>629</v>
      </c>
      <c r="X8" s="583" t="s">
        <v>636</v>
      </c>
      <c r="Y8" s="584" t="s">
        <v>637</v>
      </c>
      <c r="Z8" s="584" t="s">
        <v>638</v>
      </c>
      <c r="AA8" s="584" t="s">
        <v>639</v>
      </c>
      <c r="AB8" s="585" t="s">
        <v>640</v>
      </c>
      <c r="AC8" s="2007"/>
      <c r="AD8" s="2009"/>
      <c r="AE8" s="2010"/>
    </row>
    <row r="9" spans="2:36" ht="15.75" thickTop="1">
      <c r="B9" s="590">
        <v>1</v>
      </c>
      <c r="C9" s="725">
        <v>1</v>
      </c>
      <c r="D9" s="908" t="s">
        <v>1141</v>
      </c>
      <c r="E9" s="909">
        <v>0</v>
      </c>
      <c r="F9" s="727">
        <v>1746674.44</v>
      </c>
      <c r="G9" s="728">
        <f>IF(ISBLANK(F9),"",-F9*$M$3*1.15)</f>
        <v>0</v>
      </c>
      <c r="H9" s="728">
        <f>IF(ISBLANK(F9),"",-F9*$M$4*1.15)</f>
        <v>0</v>
      </c>
      <c r="I9" s="729">
        <v>0</v>
      </c>
      <c r="J9" s="730">
        <f>IF(ISBLANK(F9),"",SUM(F9:I9)+F9*0.15)</f>
        <v>2008675.6059999999</v>
      </c>
      <c r="K9" s="731">
        <v>45985</v>
      </c>
      <c r="L9" s="732">
        <v>46049</v>
      </c>
      <c r="M9" s="733">
        <v>46062</v>
      </c>
      <c r="N9" s="734" t="s">
        <v>582</v>
      </c>
      <c r="O9" s="735">
        <v>46063</v>
      </c>
      <c r="P9" s="736">
        <f t="shared" ref="P9:P12" si="0">IF(ISBLANK(O9),"",O9-M9)</f>
        <v>1</v>
      </c>
      <c r="Q9" s="733">
        <v>46069</v>
      </c>
      <c r="R9" s="737" t="s">
        <v>582</v>
      </c>
      <c r="S9" s="733">
        <v>46069</v>
      </c>
      <c r="T9" s="738">
        <f>S9+3</f>
        <v>46072</v>
      </c>
      <c r="U9" s="734"/>
      <c r="V9" s="763">
        <v>46092</v>
      </c>
      <c r="W9" s="739">
        <f>IF(ISBLANK(V9),"",V9-Q9)</f>
        <v>23</v>
      </c>
      <c r="X9" s="733">
        <v>46149</v>
      </c>
      <c r="Y9" s="729">
        <v>2008675.6059999999</v>
      </c>
      <c r="Z9" s="740">
        <f>IF(ISBLANK(Y9),"",Y9/J9)</f>
        <v>1</v>
      </c>
      <c r="AA9" s="741">
        <f>IF(ISBLANK(X9),"",X9-V9)</f>
        <v>57</v>
      </c>
      <c r="AB9" s="742">
        <f>IF(ISBLANK(Y9),"",(J9-Y9))</f>
        <v>0</v>
      </c>
      <c r="AC9" s="196">
        <f>IF(ISBLANK(X9),"",X9-M9)</f>
        <v>87</v>
      </c>
      <c r="AD9" s="2011"/>
      <c r="AE9" s="2012"/>
      <c r="AH9" s="34"/>
    </row>
    <row r="10" spans="2:36">
      <c r="B10" s="593">
        <v>2</v>
      </c>
      <c r="C10" s="743">
        <v>2</v>
      </c>
      <c r="D10" s="908" t="s">
        <v>1183</v>
      </c>
      <c r="E10" s="909">
        <v>1</v>
      </c>
      <c r="F10" s="727">
        <v>3674180.73</v>
      </c>
      <c r="G10" s="728">
        <f t="shared" ref="G10:G58" si="1">IF(ISBLANK(F10),"",-F10*$M$3*1.15)</f>
        <v>0</v>
      </c>
      <c r="H10" s="728">
        <f>IF(ISBLANK(F10),"",-F10*$M$4*1.15)</f>
        <v>0</v>
      </c>
      <c r="I10" s="729"/>
      <c r="J10" s="730">
        <f>IF(ISBLANK(F10),"",SUM(F10:I10)+F10*0.15)</f>
        <v>4225307.8394999998</v>
      </c>
      <c r="K10" s="744">
        <f t="shared" ref="K10:K15" si="2">L9+1</f>
        <v>46050</v>
      </c>
      <c r="L10" s="732">
        <v>46079</v>
      </c>
      <c r="M10" s="745">
        <v>46085</v>
      </c>
      <c r="N10" s="734" t="s">
        <v>582</v>
      </c>
      <c r="O10" s="735">
        <v>46086</v>
      </c>
      <c r="P10" s="736">
        <f t="shared" si="0"/>
        <v>1</v>
      </c>
      <c r="Q10" s="733">
        <v>46102</v>
      </c>
      <c r="R10" s="734" t="s">
        <v>582</v>
      </c>
      <c r="S10" s="733">
        <v>46102</v>
      </c>
      <c r="T10" s="738">
        <f t="shared" ref="T10:T15" si="3">S10+3</f>
        <v>46105</v>
      </c>
      <c r="U10" s="734"/>
      <c r="V10" s="763">
        <v>46114</v>
      </c>
      <c r="W10" s="739">
        <f>IF(ISBLANK(V10),"",V10-Q10)</f>
        <v>12</v>
      </c>
      <c r="X10" s="733">
        <v>46149</v>
      </c>
      <c r="Y10" s="729">
        <v>4225307.8394999998</v>
      </c>
      <c r="Z10" s="740">
        <f>IF(ISBLANK(Y10),"",Y10/J10)</f>
        <v>1</v>
      </c>
      <c r="AA10" s="741">
        <f>IF(ISBLANK(X10),"",X10-V10)</f>
        <v>35</v>
      </c>
      <c r="AB10" s="742">
        <f>IF(ISBLANK(Y10),"",(J10-Y10))</f>
        <v>0</v>
      </c>
      <c r="AC10" s="746">
        <f t="shared" ref="AC10:AC11" si="4">IF(ISBLANK(X10),"",X10-M10)</f>
        <v>64</v>
      </c>
      <c r="AD10" s="2002"/>
      <c r="AE10" s="2003"/>
      <c r="AH10" s="34"/>
    </row>
    <row r="11" spans="2:36">
      <c r="B11" s="593">
        <v>3</v>
      </c>
      <c r="C11" s="743">
        <v>3</v>
      </c>
      <c r="D11" s="908" t="s">
        <v>1191</v>
      </c>
      <c r="E11" s="909">
        <v>1</v>
      </c>
      <c r="F11" s="727">
        <v>6206943.2599999998</v>
      </c>
      <c r="G11" s="728">
        <f t="shared" si="1"/>
        <v>0</v>
      </c>
      <c r="H11" s="728">
        <f>IF(ISBLANK(F11),"",-F11*$M$4*1.15)</f>
        <v>0</v>
      </c>
      <c r="I11" s="729"/>
      <c r="J11" s="730">
        <f t="shared" ref="J11:J58" si="5">IF(ISBLANK(F11),"",SUM(F11:I11)+F11*0.15)</f>
        <v>7137984.7489999998</v>
      </c>
      <c r="K11" s="744">
        <f t="shared" si="2"/>
        <v>46080</v>
      </c>
      <c r="L11" s="732">
        <v>46131</v>
      </c>
      <c r="M11" s="745">
        <v>46131</v>
      </c>
      <c r="N11" s="734" t="s">
        <v>582</v>
      </c>
      <c r="O11" s="735">
        <v>46132</v>
      </c>
      <c r="P11" s="736">
        <f t="shared" si="0"/>
        <v>1</v>
      </c>
      <c r="Q11" s="600">
        <v>46147</v>
      </c>
      <c r="R11" s="734" t="s">
        <v>582</v>
      </c>
      <c r="S11" s="600">
        <v>46147</v>
      </c>
      <c r="T11" s="738">
        <f t="shared" si="3"/>
        <v>46150</v>
      </c>
      <c r="U11" s="734"/>
      <c r="V11" s="763">
        <v>46157</v>
      </c>
      <c r="W11" s="739">
        <f>IF(ISBLANK(V11),"",V11-Q11)</f>
        <v>10</v>
      </c>
      <c r="X11" s="733">
        <v>46176</v>
      </c>
      <c r="Y11" s="729">
        <v>7137984.7400000002</v>
      </c>
      <c r="Z11" s="740">
        <f>IF(ISBLANK(Y11),"",Y11/J11)</f>
        <v>0.99999999873914003</v>
      </c>
      <c r="AA11" s="741">
        <f t="shared" ref="AA11" si="6">IF(ISBLANK(X11),"",X11-V11)</f>
        <v>19</v>
      </c>
      <c r="AB11" s="742">
        <f t="shared" ref="AB11:AB37" si="7">IF(ISBLANK(Y11),"",(J11-Y11))</f>
        <v>8.999999612569809E-3</v>
      </c>
      <c r="AC11" s="746">
        <f t="shared" si="4"/>
        <v>45</v>
      </c>
      <c r="AD11" s="2002"/>
      <c r="AE11" s="2003"/>
      <c r="AH11" s="34"/>
    </row>
    <row r="12" spans="2:36">
      <c r="B12" s="593">
        <v>4</v>
      </c>
      <c r="C12" s="743">
        <v>4</v>
      </c>
      <c r="D12" s="908" t="s">
        <v>1197</v>
      </c>
      <c r="E12" s="909">
        <v>1</v>
      </c>
      <c r="F12" s="727">
        <v>4258632.4400000004</v>
      </c>
      <c r="G12" s="728">
        <f t="shared" si="1"/>
        <v>0</v>
      </c>
      <c r="H12" s="728">
        <f t="shared" ref="H12:H14" si="8">IF(ISBLANK(F12),"",-F12*$M$4*1.15)</f>
        <v>0</v>
      </c>
      <c r="I12" s="747"/>
      <c r="J12" s="730">
        <f t="shared" si="5"/>
        <v>4897427.3060000008</v>
      </c>
      <c r="K12" s="744">
        <f t="shared" si="2"/>
        <v>46132</v>
      </c>
      <c r="L12" s="732">
        <v>46155</v>
      </c>
      <c r="M12" s="745">
        <v>46155</v>
      </c>
      <c r="N12" s="734" t="s">
        <v>582</v>
      </c>
      <c r="O12" s="748">
        <v>46156</v>
      </c>
      <c r="P12" s="736">
        <f t="shared" si="0"/>
        <v>1</v>
      </c>
      <c r="Q12" s="600">
        <v>46156</v>
      </c>
      <c r="R12" s="734" t="s">
        <v>582</v>
      </c>
      <c r="S12" s="600">
        <v>46156</v>
      </c>
      <c r="T12" s="738">
        <f t="shared" si="3"/>
        <v>46159</v>
      </c>
      <c r="U12" s="734"/>
      <c r="V12" s="763">
        <f>T12+3</f>
        <v>46162</v>
      </c>
      <c r="W12" s="606">
        <f t="shared" ref="W12:W19" si="9">IF(ISBLANK(V12),"",V12-Q12)</f>
        <v>6</v>
      </c>
      <c r="X12" s="600"/>
      <c r="Y12" s="729">
        <f>J12</f>
        <v>4897427.3060000008</v>
      </c>
      <c r="Z12" s="740">
        <f>IF(ISBLANK(Y12),"",Y12/J12)</f>
        <v>1</v>
      </c>
      <c r="AA12" s="608" t="str">
        <f>IF(ISBLANK(X12),"",X12-V12)</f>
        <v/>
      </c>
      <c r="AB12" s="742">
        <f t="shared" si="7"/>
        <v>0</v>
      </c>
      <c r="AC12" s="746" t="str">
        <f t="shared" ref="AC12:AC59" si="10">IF(ISBLANK(X12),"",X12-M12)</f>
        <v/>
      </c>
      <c r="AD12" s="2002"/>
      <c r="AE12" s="2003"/>
    </row>
    <row r="13" spans="2:36">
      <c r="B13" s="593">
        <v>5</v>
      </c>
      <c r="C13" s="743">
        <v>5</v>
      </c>
      <c r="D13" s="908" t="s">
        <v>1198</v>
      </c>
      <c r="E13" s="909">
        <v>0</v>
      </c>
      <c r="F13" s="591">
        <v>2976928.82</v>
      </c>
      <c r="G13" s="592">
        <f t="shared" si="1"/>
        <v>0</v>
      </c>
      <c r="H13" s="610">
        <f t="shared" si="8"/>
        <v>0</v>
      </c>
      <c r="I13" s="596"/>
      <c r="J13" s="730">
        <f t="shared" si="5"/>
        <v>3423468.1429999997</v>
      </c>
      <c r="K13" s="744">
        <f t="shared" si="2"/>
        <v>46156</v>
      </c>
      <c r="L13" s="732">
        <v>46184</v>
      </c>
      <c r="M13" s="745">
        <v>46184</v>
      </c>
      <c r="N13" s="601" t="s">
        <v>582</v>
      </c>
      <c r="O13" s="748">
        <v>46184</v>
      </c>
      <c r="P13" s="603">
        <f t="shared" ref="P13:P17" si="11">IF(ISBLANK(O13),"",O13-M13)</f>
        <v>0</v>
      </c>
      <c r="Q13" s="600">
        <v>46184</v>
      </c>
      <c r="R13" s="734" t="s">
        <v>582</v>
      </c>
      <c r="S13" s="600">
        <v>46184</v>
      </c>
      <c r="T13" s="738">
        <f t="shared" si="3"/>
        <v>46187</v>
      </c>
      <c r="U13" s="734"/>
      <c r="V13" s="763">
        <f t="shared" ref="V13:V15" si="12">T13+3</f>
        <v>46190</v>
      </c>
      <c r="W13" s="606">
        <f t="shared" si="9"/>
        <v>6</v>
      </c>
      <c r="X13" s="600"/>
      <c r="Y13" s="729">
        <f>J13</f>
        <v>3423468.1429999997</v>
      </c>
      <c r="Z13" s="740">
        <f t="shared" ref="Z13:Z35" si="13">IF(ISBLANK(Y13),"",Y13/J13)</f>
        <v>1</v>
      </c>
      <c r="AA13" s="608" t="str">
        <f t="shared" ref="AA13:AA15" si="14">IF(ISBLANK(X13),"",X13-V13)</f>
        <v/>
      </c>
      <c r="AB13" s="742">
        <f t="shared" si="7"/>
        <v>0</v>
      </c>
      <c r="AC13" s="746" t="str">
        <f t="shared" si="10"/>
        <v/>
      </c>
      <c r="AD13" s="2002"/>
      <c r="AE13" s="2003"/>
    </row>
    <row r="14" spans="2:36">
      <c r="B14" s="593">
        <v>6</v>
      </c>
      <c r="C14" s="743">
        <v>6</v>
      </c>
      <c r="D14" s="908" t="s">
        <v>1208</v>
      </c>
      <c r="E14" s="909">
        <v>0</v>
      </c>
      <c r="F14" s="591">
        <v>5023065.22</v>
      </c>
      <c r="G14" s="592">
        <f t="shared" si="1"/>
        <v>0</v>
      </c>
      <c r="H14" s="610">
        <f t="shared" si="8"/>
        <v>0</v>
      </c>
      <c r="I14" s="596"/>
      <c r="J14" s="730">
        <f t="shared" si="5"/>
        <v>5776525.0029999996</v>
      </c>
      <c r="K14" s="744">
        <f t="shared" si="2"/>
        <v>46185</v>
      </c>
      <c r="L14" s="732">
        <v>46207</v>
      </c>
      <c r="M14" s="745">
        <v>46207</v>
      </c>
      <c r="N14" s="734" t="s">
        <v>582</v>
      </c>
      <c r="O14" s="745">
        <v>46208</v>
      </c>
      <c r="P14" s="603">
        <f t="shared" si="11"/>
        <v>1</v>
      </c>
      <c r="Q14" s="600">
        <v>46208</v>
      </c>
      <c r="R14" s="734" t="s">
        <v>582</v>
      </c>
      <c r="S14" s="600">
        <v>46208</v>
      </c>
      <c r="T14" s="738">
        <f t="shared" si="3"/>
        <v>46211</v>
      </c>
      <c r="U14" s="734"/>
      <c r="V14" s="763">
        <f t="shared" si="12"/>
        <v>46214</v>
      </c>
      <c r="W14" s="606">
        <f t="shared" si="9"/>
        <v>6</v>
      </c>
      <c r="X14" s="600"/>
      <c r="Y14" s="729">
        <f>J14</f>
        <v>5776525.0029999996</v>
      </c>
      <c r="Z14" s="740">
        <f t="shared" si="13"/>
        <v>1</v>
      </c>
      <c r="AA14" s="608" t="str">
        <f t="shared" si="14"/>
        <v/>
      </c>
      <c r="AB14" s="742">
        <f t="shared" si="7"/>
        <v>0</v>
      </c>
      <c r="AC14" s="746" t="str">
        <f t="shared" si="10"/>
        <v/>
      </c>
      <c r="AD14" s="2002"/>
      <c r="AE14" s="2003"/>
    </row>
    <row r="15" spans="2:36">
      <c r="B15" s="593">
        <v>7</v>
      </c>
      <c r="C15" s="743">
        <v>7</v>
      </c>
      <c r="D15" s="908" t="s">
        <v>1209</v>
      </c>
      <c r="E15" s="909">
        <v>0</v>
      </c>
      <c r="F15" s="609">
        <v>5345982.47</v>
      </c>
      <c r="G15" s="592">
        <f t="shared" ref="G15:G40" si="15">IF(ISBLANK(F15),"",-F15*$M$3*1.15)</f>
        <v>0</v>
      </c>
      <c r="H15" s="610">
        <f t="shared" ref="H15:H16" si="16">IF(ISBLANK(F15),"",-F15*$M$4)</f>
        <v>0</v>
      </c>
      <c r="I15" s="596"/>
      <c r="J15" s="730">
        <f t="shared" si="5"/>
        <v>6147879.8404999999</v>
      </c>
      <c r="K15" s="744">
        <f t="shared" si="2"/>
        <v>46208</v>
      </c>
      <c r="L15" s="732">
        <v>46226</v>
      </c>
      <c r="M15" s="745">
        <v>46226</v>
      </c>
      <c r="N15" s="734" t="s">
        <v>582</v>
      </c>
      <c r="O15" s="745">
        <v>46226</v>
      </c>
      <c r="P15" s="603">
        <f t="shared" si="11"/>
        <v>0</v>
      </c>
      <c r="Q15" s="600">
        <v>46226</v>
      </c>
      <c r="R15" s="734" t="s">
        <v>582</v>
      </c>
      <c r="S15" s="600">
        <v>46226</v>
      </c>
      <c r="T15" s="738">
        <f t="shared" si="3"/>
        <v>46229</v>
      </c>
      <c r="U15" s="734"/>
      <c r="V15" s="763">
        <f t="shared" si="12"/>
        <v>46232</v>
      </c>
      <c r="W15" s="606">
        <f t="shared" si="9"/>
        <v>6</v>
      </c>
      <c r="X15" s="600"/>
      <c r="Y15" s="729"/>
      <c r="Z15" s="740" t="str">
        <f t="shared" si="13"/>
        <v/>
      </c>
      <c r="AA15" s="608" t="str">
        <f t="shared" si="14"/>
        <v/>
      </c>
      <c r="AB15" s="742" t="str">
        <f t="shared" si="7"/>
        <v/>
      </c>
      <c r="AC15" s="746" t="str">
        <f t="shared" si="10"/>
        <v/>
      </c>
      <c r="AD15" s="2002"/>
      <c r="AE15" s="2003"/>
    </row>
    <row r="16" spans="2:36">
      <c r="B16" s="593">
        <v>8</v>
      </c>
      <c r="C16" s="743">
        <v>8</v>
      </c>
      <c r="D16" s="908" t="s">
        <v>1274</v>
      </c>
      <c r="E16" s="909">
        <v>0</v>
      </c>
      <c r="F16" s="609">
        <v>5984969.54</v>
      </c>
      <c r="G16" s="592">
        <f t="shared" si="15"/>
        <v>0</v>
      </c>
      <c r="H16" s="610">
        <f t="shared" si="16"/>
        <v>0</v>
      </c>
      <c r="I16" s="596"/>
      <c r="J16" s="730">
        <f t="shared" si="5"/>
        <v>6882714.9709999999</v>
      </c>
      <c r="K16" s="598">
        <v>46227</v>
      </c>
      <c r="L16" s="599">
        <v>46264</v>
      </c>
      <c r="M16" s="600">
        <v>46264</v>
      </c>
      <c r="N16" s="734" t="s">
        <v>582</v>
      </c>
      <c r="O16" s="602"/>
      <c r="P16" s="603" t="str">
        <f t="shared" si="11"/>
        <v/>
      </c>
      <c r="Q16" s="600"/>
      <c r="R16" s="601"/>
      <c r="S16" s="599"/>
      <c r="T16" s="738"/>
      <c r="U16" s="734"/>
      <c r="V16" s="763"/>
      <c r="W16" s="606" t="str">
        <f t="shared" ref="W16" si="17">IF(ISBLANK(V16),"",V16-Q16)</f>
        <v/>
      </c>
      <c r="X16" s="600"/>
      <c r="Y16" s="729"/>
      <c r="Z16" s="740" t="str">
        <f t="shared" ref="Z16" si="18">IF(ISBLANK(Y16),"",Y16/J16)</f>
        <v/>
      </c>
      <c r="AA16" s="608" t="str">
        <f t="shared" ref="AA16:AA19" si="19">IF(ISBLANK(X16),"",X16-V16)</f>
        <v/>
      </c>
      <c r="AB16" s="742" t="str">
        <f t="shared" si="7"/>
        <v/>
      </c>
      <c r="AC16" s="746" t="str">
        <f t="shared" si="10"/>
        <v/>
      </c>
      <c r="AD16" s="2002"/>
      <c r="AE16" s="2003"/>
    </row>
    <row r="17" spans="2:31">
      <c r="B17" s="593">
        <v>9</v>
      </c>
      <c r="C17" s="743"/>
      <c r="D17" s="908"/>
      <c r="E17" s="909"/>
      <c r="F17" s="609"/>
      <c r="G17" s="592" t="str">
        <f t="shared" si="15"/>
        <v/>
      </c>
      <c r="H17" s="610" t="str">
        <f t="shared" ref="H17:H23" si="20">IF(ISBLANK(F17),"",-F17*$M$4)</f>
        <v/>
      </c>
      <c r="I17" s="596"/>
      <c r="J17" s="730" t="str">
        <f t="shared" si="5"/>
        <v/>
      </c>
      <c r="K17" s="598"/>
      <c r="L17" s="599"/>
      <c r="M17" s="600"/>
      <c r="N17" s="601"/>
      <c r="O17" s="602"/>
      <c r="P17" s="603" t="str">
        <f t="shared" si="11"/>
        <v/>
      </c>
      <c r="Q17" s="600"/>
      <c r="R17" s="601"/>
      <c r="S17" s="599"/>
      <c r="T17" s="738"/>
      <c r="U17" s="734"/>
      <c r="V17" s="763"/>
      <c r="W17" s="606" t="str">
        <f t="shared" ref="W17" si="21">IF(ISBLANK(V17),"",V17-Q17)</f>
        <v/>
      </c>
      <c r="X17" s="600"/>
      <c r="Y17" s="729"/>
      <c r="Z17" s="740" t="str">
        <f t="shared" ref="Z17" si="22">IF(ISBLANK(Y17),"",Y17/J17)</f>
        <v/>
      </c>
      <c r="AA17" s="608" t="str">
        <f t="shared" si="19"/>
        <v/>
      </c>
      <c r="AB17" s="742" t="str">
        <f t="shared" si="7"/>
        <v/>
      </c>
      <c r="AC17" s="746" t="str">
        <f t="shared" si="10"/>
        <v/>
      </c>
      <c r="AD17" s="2002"/>
      <c r="AE17" s="2003"/>
    </row>
    <row r="18" spans="2:31">
      <c r="B18" s="593">
        <v>10</v>
      </c>
      <c r="C18" s="594"/>
      <c r="D18" s="908"/>
      <c r="E18" s="909"/>
      <c r="F18" s="609"/>
      <c r="G18" s="592" t="str">
        <f>IF(ISBLANK(F18),"",-F18*$M$3*1.15)</f>
        <v/>
      </c>
      <c r="H18" s="610" t="str">
        <f t="shared" si="20"/>
        <v/>
      </c>
      <c r="I18" s="596"/>
      <c r="J18" s="730" t="str">
        <f t="shared" si="5"/>
        <v/>
      </c>
      <c r="K18" s="598"/>
      <c r="L18" s="599"/>
      <c r="M18" s="600"/>
      <c r="N18" s="601"/>
      <c r="O18" s="602"/>
      <c r="P18" s="603" t="str">
        <f t="shared" ref="P18:P59" si="23">IF(ISBLANK(O18),"",O18-M18)</f>
        <v/>
      </c>
      <c r="Q18" s="600"/>
      <c r="R18" s="601"/>
      <c r="S18" s="599"/>
      <c r="T18" s="604"/>
      <c r="U18" s="601"/>
      <c r="V18" s="605"/>
      <c r="W18" s="606" t="str">
        <f t="shared" ref="W18" si="24">IF(ISBLANK(V18),"",V18-Q18)</f>
        <v/>
      </c>
      <c r="X18" s="600"/>
      <c r="Y18" s="729"/>
      <c r="Z18" s="740" t="str">
        <f t="shared" si="13"/>
        <v/>
      </c>
      <c r="AA18" s="608" t="str">
        <f t="shared" si="19"/>
        <v/>
      </c>
      <c r="AB18" s="742" t="str">
        <f t="shared" si="7"/>
        <v/>
      </c>
      <c r="AC18" s="746" t="str">
        <f t="shared" si="10"/>
        <v/>
      </c>
      <c r="AD18" s="2002"/>
      <c r="AE18" s="2003"/>
    </row>
    <row r="19" spans="2:31">
      <c r="B19" s="593">
        <v>11</v>
      </c>
      <c r="C19" s="594"/>
      <c r="D19" s="908"/>
      <c r="E19" s="909"/>
      <c r="F19" s="609"/>
      <c r="G19" s="592" t="str">
        <f t="shared" si="15"/>
        <v/>
      </c>
      <c r="H19" s="610" t="str">
        <f t="shared" si="20"/>
        <v/>
      </c>
      <c r="I19" s="596"/>
      <c r="J19" s="730" t="str">
        <f>IF(ISBLANK(F19),"",SUM(F19:I19)+F19*0.15)</f>
        <v/>
      </c>
      <c r="K19" s="598"/>
      <c r="L19" s="599"/>
      <c r="M19" s="600"/>
      <c r="N19" s="601"/>
      <c r="O19" s="602"/>
      <c r="P19" s="603" t="str">
        <f t="shared" si="23"/>
        <v/>
      </c>
      <c r="Q19" s="600"/>
      <c r="R19" s="601"/>
      <c r="S19" s="599"/>
      <c r="T19" s="604"/>
      <c r="U19" s="601"/>
      <c r="V19" s="605"/>
      <c r="W19" s="606" t="str">
        <f t="shared" si="9"/>
        <v/>
      </c>
      <c r="X19" s="600"/>
      <c r="Y19" s="729"/>
      <c r="Z19" s="740" t="str">
        <f t="shared" si="13"/>
        <v/>
      </c>
      <c r="AA19" s="608" t="str">
        <f t="shared" si="19"/>
        <v/>
      </c>
      <c r="AB19" s="742" t="str">
        <f t="shared" si="7"/>
        <v/>
      </c>
      <c r="AC19" s="746" t="str">
        <f t="shared" si="10"/>
        <v/>
      </c>
      <c r="AD19" s="2002"/>
      <c r="AE19" s="2003"/>
    </row>
    <row r="20" spans="2:31">
      <c r="B20" s="593">
        <v>12</v>
      </c>
      <c r="C20" s="594"/>
      <c r="D20" s="908"/>
      <c r="E20" s="909"/>
      <c r="F20" s="609"/>
      <c r="G20" s="592" t="str">
        <f t="shared" si="15"/>
        <v/>
      </c>
      <c r="H20" s="610" t="str">
        <f t="shared" si="20"/>
        <v/>
      </c>
      <c r="I20" s="596"/>
      <c r="J20" s="730" t="str">
        <f t="shared" si="5"/>
        <v/>
      </c>
      <c r="K20" s="598"/>
      <c r="L20" s="599"/>
      <c r="M20" s="600"/>
      <c r="N20" s="601"/>
      <c r="O20" s="602"/>
      <c r="P20" s="603" t="str">
        <f t="shared" si="23"/>
        <v/>
      </c>
      <c r="Q20" s="600"/>
      <c r="R20" s="601"/>
      <c r="S20" s="599"/>
      <c r="T20" s="604"/>
      <c r="U20" s="601"/>
      <c r="V20" s="605"/>
      <c r="W20" s="606" t="str">
        <f t="shared" ref="W20:W59" si="25">IF(ISBLANK(V20),"",V20-Q20)</f>
        <v/>
      </c>
      <c r="X20" s="600"/>
      <c r="Y20" s="729"/>
      <c r="Z20" s="740" t="str">
        <f t="shared" si="13"/>
        <v/>
      </c>
      <c r="AA20" s="608" t="str">
        <f t="shared" ref="AA20:AA59" si="26">IF(ISBLANK(X20),"",X20-V20)</f>
        <v/>
      </c>
      <c r="AB20" s="742" t="str">
        <f t="shared" si="7"/>
        <v/>
      </c>
      <c r="AC20" s="746" t="str">
        <f t="shared" si="10"/>
        <v/>
      </c>
      <c r="AD20" s="2002"/>
      <c r="AE20" s="2003"/>
    </row>
    <row r="21" spans="2:31">
      <c r="B21" s="593">
        <v>13</v>
      </c>
      <c r="C21" s="594"/>
      <c r="D21" s="908"/>
      <c r="E21" s="909"/>
      <c r="F21" s="609"/>
      <c r="G21" s="592" t="str">
        <f t="shared" si="15"/>
        <v/>
      </c>
      <c r="H21" s="610" t="str">
        <f t="shared" si="20"/>
        <v/>
      </c>
      <c r="I21" s="596"/>
      <c r="J21" s="730" t="str">
        <f t="shared" si="5"/>
        <v/>
      </c>
      <c r="K21" s="598"/>
      <c r="L21" s="599"/>
      <c r="M21" s="600"/>
      <c r="N21" s="601"/>
      <c r="O21" s="602"/>
      <c r="P21" s="603" t="str">
        <f t="shared" si="23"/>
        <v/>
      </c>
      <c r="Q21" s="600"/>
      <c r="R21" s="601"/>
      <c r="S21" s="599"/>
      <c r="T21" s="604"/>
      <c r="U21" s="601"/>
      <c r="V21" s="605"/>
      <c r="W21" s="606" t="str">
        <f t="shared" si="25"/>
        <v/>
      </c>
      <c r="X21" s="600"/>
      <c r="Y21" s="729"/>
      <c r="Z21" s="740" t="str">
        <f t="shared" si="13"/>
        <v/>
      </c>
      <c r="AA21" s="608" t="str">
        <f t="shared" si="26"/>
        <v/>
      </c>
      <c r="AB21" s="742" t="str">
        <f t="shared" si="7"/>
        <v/>
      </c>
      <c r="AC21" s="746" t="str">
        <f t="shared" si="10"/>
        <v/>
      </c>
      <c r="AD21" s="2002"/>
      <c r="AE21" s="2003"/>
    </row>
    <row r="22" spans="2:31">
      <c r="B22" s="593">
        <v>14</v>
      </c>
      <c r="C22" s="594"/>
      <c r="D22" s="908"/>
      <c r="E22" s="909"/>
      <c r="F22" s="609"/>
      <c r="G22" s="592" t="str">
        <f t="shared" si="15"/>
        <v/>
      </c>
      <c r="H22" s="610" t="str">
        <f t="shared" si="20"/>
        <v/>
      </c>
      <c r="I22" s="596"/>
      <c r="J22" s="730" t="str">
        <f t="shared" si="5"/>
        <v/>
      </c>
      <c r="K22" s="598"/>
      <c r="L22" s="599"/>
      <c r="M22" s="600"/>
      <c r="N22" s="601"/>
      <c r="O22" s="602"/>
      <c r="P22" s="603" t="str">
        <f t="shared" si="23"/>
        <v/>
      </c>
      <c r="Q22" s="600"/>
      <c r="R22" s="601"/>
      <c r="S22" s="599"/>
      <c r="T22" s="604"/>
      <c r="U22" s="601"/>
      <c r="V22" s="605"/>
      <c r="W22" s="606" t="str">
        <f>IF(ISBLANK(V22),"",V22-Q22)</f>
        <v/>
      </c>
      <c r="X22" s="600"/>
      <c r="Y22" s="596"/>
      <c r="Z22" s="740" t="str">
        <f t="shared" si="13"/>
        <v/>
      </c>
      <c r="AA22" s="608" t="str">
        <f t="shared" si="26"/>
        <v/>
      </c>
      <c r="AB22" s="742" t="str">
        <f t="shared" si="7"/>
        <v/>
      </c>
      <c r="AC22" s="746" t="str">
        <f t="shared" si="10"/>
        <v/>
      </c>
      <c r="AD22" s="2002"/>
      <c r="AE22" s="2003"/>
    </row>
    <row r="23" spans="2:31">
      <c r="B23" s="593">
        <v>15</v>
      </c>
      <c r="C23" s="594"/>
      <c r="D23" s="594"/>
      <c r="E23" s="726"/>
      <c r="F23" s="609"/>
      <c r="G23" s="592" t="str">
        <f t="shared" si="15"/>
        <v/>
      </c>
      <c r="H23" s="610" t="str">
        <f t="shared" si="20"/>
        <v/>
      </c>
      <c r="I23" s="596"/>
      <c r="J23" s="730" t="str">
        <f t="shared" si="5"/>
        <v/>
      </c>
      <c r="K23" s="598"/>
      <c r="L23" s="599"/>
      <c r="M23" s="600"/>
      <c r="N23" s="601"/>
      <c r="O23" s="602"/>
      <c r="P23" s="603" t="str">
        <f t="shared" si="23"/>
        <v/>
      </c>
      <c r="Q23" s="600"/>
      <c r="R23" s="601"/>
      <c r="S23" s="599"/>
      <c r="T23" s="604"/>
      <c r="U23" s="601"/>
      <c r="V23" s="605"/>
      <c r="W23" s="606" t="str">
        <f t="shared" si="25"/>
        <v/>
      </c>
      <c r="X23" s="600"/>
      <c r="Y23" s="596"/>
      <c r="Z23" s="740" t="str">
        <f t="shared" si="13"/>
        <v/>
      </c>
      <c r="AA23" s="608" t="str">
        <f t="shared" si="26"/>
        <v/>
      </c>
      <c r="AB23" s="742" t="str">
        <f t="shared" si="7"/>
        <v/>
      </c>
      <c r="AC23" s="746" t="str">
        <f t="shared" si="10"/>
        <v/>
      </c>
      <c r="AD23" s="2002"/>
      <c r="AE23" s="2003"/>
    </row>
    <row r="24" spans="2:31">
      <c r="B24" s="593">
        <v>16</v>
      </c>
      <c r="C24" s="594"/>
      <c r="D24" s="594"/>
      <c r="E24" s="726"/>
      <c r="F24" s="609"/>
      <c r="G24" s="592" t="str">
        <f t="shared" si="15"/>
        <v/>
      </c>
      <c r="H24" s="610" t="str">
        <f>IF(ISBLANK(F24),"",-F24*$M$4)</f>
        <v/>
      </c>
      <c r="I24" s="596"/>
      <c r="J24" s="730" t="str">
        <f t="shared" si="5"/>
        <v/>
      </c>
      <c r="K24" s="598"/>
      <c r="L24" s="599"/>
      <c r="M24" s="600"/>
      <c r="N24" s="601"/>
      <c r="O24" s="602"/>
      <c r="P24" s="603" t="str">
        <f t="shared" si="23"/>
        <v/>
      </c>
      <c r="Q24" s="600"/>
      <c r="R24" s="601"/>
      <c r="S24" s="599"/>
      <c r="T24" s="604"/>
      <c r="U24" s="601"/>
      <c r="V24" s="605"/>
      <c r="W24" s="606" t="str">
        <f t="shared" si="25"/>
        <v/>
      </c>
      <c r="X24" s="600"/>
      <c r="Y24" s="596"/>
      <c r="Z24" s="740" t="str">
        <f t="shared" si="13"/>
        <v/>
      </c>
      <c r="AA24" s="608" t="str">
        <f t="shared" si="26"/>
        <v/>
      </c>
      <c r="AB24" s="742" t="str">
        <f t="shared" si="7"/>
        <v/>
      </c>
      <c r="AC24" s="746" t="str">
        <f t="shared" si="10"/>
        <v/>
      </c>
      <c r="AD24" s="2002"/>
      <c r="AE24" s="2003"/>
    </row>
    <row r="25" spans="2:31">
      <c r="B25" s="593">
        <v>17</v>
      </c>
      <c r="C25" s="594"/>
      <c r="D25" s="594"/>
      <c r="E25" s="726"/>
      <c r="F25" s="609"/>
      <c r="G25" s="592" t="str">
        <f t="shared" si="15"/>
        <v/>
      </c>
      <c r="H25" s="610" t="str">
        <f t="shared" ref="H25:H58" si="27">IF(ISBLANK(F25),"",-F25*$M$4)</f>
        <v/>
      </c>
      <c r="I25" s="596"/>
      <c r="J25" s="730" t="str">
        <f t="shared" si="5"/>
        <v/>
      </c>
      <c r="K25" s="598"/>
      <c r="L25" s="599"/>
      <c r="M25" s="600"/>
      <c r="N25" s="601"/>
      <c r="O25" s="602"/>
      <c r="P25" s="603" t="str">
        <f t="shared" si="23"/>
        <v/>
      </c>
      <c r="Q25" s="600"/>
      <c r="R25" s="601"/>
      <c r="S25" s="599"/>
      <c r="T25" s="604"/>
      <c r="U25" s="601"/>
      <c r="V25" s="605"/>
      <c r="W25" s="606" t="str">
        <f t="shared" si="25"/>
        <v/>
      </c>
      <c r="X25" s="600"/>
      <c r="Y25" s="596"/>
      <c r="Z25" s="740" t="str">
        <f t="shared" si="13"/>
        <v/>
      </c>
      <c r="AA25" s="608" t="str">
        <f t="shared" si="26"/>
        <v/>
      </c>
      <c r="AB25" s="742" t="str">
        <f t="shared" si="7"/>
        <v/>
      </c>
      <c r="AC25" s="746" t="str">
        <f t="shared" si="10"/>
        <v/>
      </c>
      <c r="AD25" s="2002"/>
      <c r="AE25" s="2003"/>
    </row>
    <row r="26" spans="2:31">
      <c r="B26" s="593">
        <v>18</v>
      </c>
      <c r="C26" s="594"/>
      <c r="D26" s="594"/>
      <c r="E26" s="726"/>
      <c r="F26" s="609"/>
      <c r="G26" s="592" t="str">
        <f t="shared" si="15"/>
        <v/>
      </c>
      <c r="H26" s="610" t="str">
        <f t="shared" si="27"/>
        <v/>
      </c>
      <c r="I26" s="596"/>
      <c r="J26" s="730" t="str">
        <f t="shared" si="5"/>
        <v/>
      </c>
      <c r="K26" s="598"/>
      <c r="L26" s="599"/>
      <c r="M26" s="600"/>
      <c r="N26" s="601"/>
      <c r="O26" s="602"/>
      <c r="P26" s="603" t="str">
        <f t="shared" si="23"/>
        <v/>
      </c>
      <c r="Q26" s="600"/>
      <c r="R26" s="601"/>
      <c r="S26" s="599"/>
      <c r="T26" s="604"/>
      <c r="U26" s="601"/>
      <c r="V26" s="605"/>
      <c r="W26" s="606" t="str">
        <f t="shared" si="25"/>
        <v/>
      </c>
      <c r="X26" s="600"/>
      <c r="Y26" s="596"/>
      <c r="Z26" s="740" t="str">
        <f t="shared" si="13"/>
        <v/>
      </c>
      <c r="AA26" s="608" t="str">
        <f t="shared" si="26"/>
        <v/>
      </c>
      <c r="AB26" s="742" t="str">
        <f t="shared" si="7"/>
        <v/>
      </c>
      <c r="AC26" s="746" t="str">
        <f t="shared" si="10"/>
        <v/>
      </c>
      <c r="AD26" s="2002"/>
      <c r="AE26" s="2003"/>
    </row>
    <row r="27" spans="2:31">
      <c r="B27" s="593">
        <v>19</v>
      </c>
      <c r="C27" s="594"/>
      <c r="D27" s="594"/>
      <c r="E27" s="726"/>
      <c r="F27" s="609"/>
      <c r="G27" s="592" t="str">
        <f t="shared" si="15"/>
        <v/>
      </c>
      <c r="H27" s="610" t="str">
        <f t="shared" si="27"/>
        <v/>
      </c>
      <c r="I27" s="596"/>
      <c r="J27" s="730" t="str">
        <f t="shared" si="5"/>
        <v/>
      </c>
      <c r="K27" s="598"/>
      <c r="L27" s="599"/>
      <c r="M27" s="600"/>
      <c r="N27" s="601"/>
      <c r="O27" s="602"/>
      <c r="P27" s="603" t="str">
        <f t="shared" si="23"/>
        <v/>
      </c>
      <c r="Q27" s="600"/>
      <c r="R27" s="601"/>
      <c r="S27" s="599"/>
      <c r="T27" s="604"/>
      <c r="U27" s="601"/>
      <c r="V27" s="605"/>
      <c r="W27" s="606" t="str">
        <f t="shared" si="25"/>
        <v/>
      </c>
      <c r="X27" s="600"/>
      <c r="Y27" s="596"/>
      <c r="Z27" s="740" t="str">
        <f t="shared" si="13"/>
        <v/>
      </c>
      <c r="AA27" s="608" t="str">
        <f t="shared" si="26"/>
        <v/>
      </c>
      <c r="AB27" s="742" t="str">
        <f t="shared" si="7"/>
        <v/>
      </c>
      <c r="AC27" s="746" t="str">
        <f t="shared" si="10"/>
        <v/>
      </c>
      <c r="AD27" s="2002"/>
      <c r="AE27" s="2003"/>
    </row>
    <row r="28" spans="2:31">
      <c r="B28" s="593">
        <v>20</v>
      </c>
      <c r="C28" s="594"/>
      <c r="D28" s="594"/>
      <c r="E28" s="726"/>
      <c r="F28" s="609"/>
      <c r="G28" s="592" t="str">
        <f t="shared" si="15"/>
        <v/>
      </c>
      <c r="H28" s="610" t="str">
        <f t="shared" si="27"/>
        <v/>
      </c>
      <c r="I28" s="596"/>
      <c r="J28" s="730" t="str">
        <f t="shared" si="5"/>
        <v/>
      </c>
      <c r="K28" s="598"/>
      <c r="L28" s="599"/>
      <c r="M28" s="600"/>
      <c r="N28" s="601"/>
      <c r="O28" s="602"/>
      <c r="P28" s="603" t="str">
        <f t="shared" si="23"/>
        <v/>
      </c>
      <c r="Q28" s="600"/>
      <c r="R28" s="601"/>
      <c r="S28" s="599"/>
      <c r="T28" s="604"/>
      <c r="U28" s="601"/>
      <c r="V28" s="605"/>
      <c r="W28" s="606" t="str">
        <f t="shared" si="25"/>
        <v/>
      </c>
      <c r="X28" s="600"/>
      <c r="Y28" s="596"/>
      <c r="Z28" s="740" t="str">
        <f t="shared" si="13"/>
        <v/>
      </c>
      <c r="AA28" s="608" t="str">
        <f t="shared" si="26"/>
        <v/>
      </c>
      <c r="AB28" s="742" t="str">
        <f t="shared" si="7"/>
        <v/>
      </c>
      <c r="AC28" s="746" t="str">
        <f t="shared" si="10"/>
        <v/>
      </c>
      <c r="AD28" s="2002"/>
      <c r="AE28" s="2003"/>
    </row>
    <row r="29" spans="2:31">
      <c r="B29" s="593">
        <v>21</v>
      </c>
      <c r="C29" s="594"/>
      <c r="D29" s="594"/>
      <c r="E29" s="726"/>
      <c r="F29" s="609"/>
      <c r="G29" s="592" t="str">
        <f t="shared" si="15"/>
        <v/>
      </c>
      <c r="H29" s="610" t="str">
        <f t="shared" si="27"/>
        <v/>
      </c>
      <c r="I29" s="596"/>
      <c r="J29" s="730" t="str">
        <f t="shared" si="5"/>
        <v/>
      </c>
      <c r="K29" s="598"/>
      <c r="L29" s="599"/>
      <c r="M29" s="600"/>
      <c r="N29" s="601"/>
      <c r="O29" s="602"/>
      <c r="P29" s="603" t="str">
        <f t="shared" si="23"/>
        <v/>
      </c>
      <c r="Q29" s="600"/>
      <c r="R29" s="601"/>
      <c r="S29" s="599"/>
      <c r="T29" s="604"/>
      <c r="U29" s="601"/>
      <c r="V29" s="605"/>
      <c r="W29" s="606" t="str">
        <f t="shared" si="25"/>
        <v/>
      </c>
      <c r="X29" s="600"/>
      <c r="Y29" s="596"/>
      <c r="Z29" s="740" t="str">
        <f t="shared" si="13"/>
        <v/>
      </c>
      <c r="AA29" s="608" t="str">
        <f t="shared" si="26"/>
        <v/>
      </c>
      <c r="AB29" s="742" t="str">
        <f t="shared" si="7"/>
        <v/>
      </c>
      <c r="AC29" s="746" t="str">
        <f t="shared" si="10"/>
        <v/>
      </c>
      <c r="AD29" s="2002"/>
      <c r="AE29" s="2003"/>
    </row>
    <row r="30" spans="2:31">
      <c r="B30" s="593">
        <v>22</v>
      </c>
      <c r="C30" s="594"/>
      <c r="D30" s="594"/>
      <c r="E30" s="726"/>
      <c r="F30" s="609"/>
      <c r="G30" s="592" t="str">
        <f t="shared" si="15"/>
        <v/>
      </c>
      <c r="H30" s="610" t="str">
        <f t="shared" si="27"/>
        <v/>
      </c>
      <c r="I30" s="596"/>
      <c r="J30" s="730" t="str">
        <f t="shared" si="5"/>
        <v/>
      </c>
      <c r="K30" s="598"/>
      <c r="L30" s="599"/>
      <c r="M30" s="600"/>
      <c r="N30" s="601"/>
      <c r="O30" s="602"/>
      <c r="P30" s="603" t="str">
        <f t="shared" si="23"/>
        <v/>
      </c>
      <c r="Q30" s="600"/>
      <c r="R30" s="601"/>
      <c r="S30" s="599"/>
      <c r="T30" s="604"/>
      <c r="U30" s="601"/>
      <c r="V30" s="605"/>
      <c r="W30" s="606" t="str">
        <f t="shared" si="25"/>
        <v/>
      </c>
      <c r="X30" s="600"/>
      <c r="Y30" s="596"/>
      <c r="Z30" s="740" t="str">
        <f t="shared" si="13"/>
        <v/>
      </c>
      <c r="AA30" s="608" t="str">
        <f t="shared" si="26"/>
        <v/>
      </c>
      <c r="AB30" s="742" t="str">
        <f t="shared" si="7"/>
        <v/>
      </c>
      <c r="AC30" s="746" t="str">
        <f t="shared" si="10"/>
        <v/>
      </c>
      <c r="AD30" s="2002"/>
      <c r="AE30" s="2003"/>
    </row>
    <row r="31" spans="2:31">
      <c r="B31" s="593">
        <v>23</v>
      </c>
      <c r="C31" s="594"/>
      <c r="D31" s="594"/>
      <c r="E31" s="595"/>
      <c r="F31" s="609"/>
      <c r="G31" s="592" t="str">
        <f t="shared" si="15"/>
        <v/>
      </c>
      <c r="H31" s="610" t="str">
        <f t="shared" si="27"/>
        <v/>
      </c>
      <c r="I31" s="596"/>
      <c r="J31" s="730" t="str">
        <f t="shared" si="5"/>
        <v/>
      </c>
      <c r="K31" s="598"/>
      <c r="L31" s="599"/>
      <c r="M31" s="600"/>
      <c r="N31" s="601"/>
      <c r="O31" s="602"/>
      <c r="P31" s="603" t="str">
        <f t="shared" si="23"/>
        <v/>
      </c>
      <c r="Q31" s="600"/>
      <c r="R31" s="601"/>
      <c r="S31" s="599"/>
      <c r="T31" s="604"/>
      <c r="U31" s="601"/>
      <c r="V31" s="605"/>
      <c r="W31" s="606" t="str">
        <f t="shared" si="25"/>
        <v/>
      </c>
      <c r="X31" s="600"/>
      <c r="Y31" s="596"/>
      <c r="Z31" s="740" t="str">
        <f t="shared" si="13"/>
        <v/>
      </c>
      <c r="AA31" s="608" t="str">
        <f t="shared" si="26"/>
        <v/>
      </c>
      <c r="AB31" s="742" t="str">
        <f t="shared" si="7"/>
        <v/>
      </c>
      <c r="AC31" s="746" t="str">
        <f t="shared" si="10"/>
        <v/>
      </c>
      <c r="AD31" s="2002"/>
      <c r="AE31" s="2003"/>
    </row>
    <row r="32" spans="2:31">
      <c r="B32" s="593">
        <v>24</v>
      </c>
      <c r="C32" s="594"/>
      <c r="D32" s="594"/>
      <c r="E32" s="595"/>
      <c r="F32" s="609"/>
      <c r="G32" s="592" t="str">
        <f t="shared" si="15"/>
        <v/>
      </c>
      <c r="H32" s="610" t="str">
        <f t="shared" si="27"/>
        <v/>
      </c>
      <c r="I32" s="596"/>
      <c r="J32" s="730" t="str">
        <f t="shared" si="5"/>
        <v/>
      </c>
      <c r="K32" s="598"/>
      <c r="L32" s="599"/>
      <c r="M32" s="600"/>
      <c r="N32" s="601"/>
      <c r="O32" s="602"/>
      <c r="P32" s="603" t="str">
        <f t="shared" si="23"/>
        <v/>
      </c>
      <c r="Q32" s="600"/>
      <c r="R32" s="601"/>
      <c r="S32" s="599"/>
      <c r="T32" s="604"/>
      <c r="U32" s="601"/>
      <c r="V32" s="605"/>
      <c r="W32" s="606" t="str">
        <f t="shared" si="25"/>
        <v/>
      </c>
      <c r="X32" s="600"/>
      <c r="Y32" s="596"/>
      <c r="Z32" s="740" t="str">
        <f t="shared" si="13"/>
        <v/>
      </c>
      <c r="AA32" s="608" t="str">
        <f t="shared" si="26"/>
        <v/>
      </c>
      <c r="AB32" s="742" t="str">
        <f t="shared" si="7"/>
        <v/>
      </c>
      <c r="AC32" s="746" t="str">
        <f t="shared" si="10"/>
        <v/>
      </c>
      <c r="AD32" s="2002"/>
      <c r="AE32" s="2003"/>
    </row>
    <row r="33" spans="2:31">
      <c r="B33" s="593">
        <v>25</v>
      </c>
      <c r="C33" s="594"/>
      <c r="D33" s="594"/>
      <c r="E33" s="595"/>
      <c r="F33" s="609"/>
      <c r="G33" s="592" t="str">
        <f t="shared" si="15"/>
        <v/>
      </c>
      <c r="H33" s="610" t="str">
        <f t="shared" si="27"/>
        <v/>
      </c>
      <c r="I33" s="596"/>
      <c r="J33" s="730" t="str">
        <f t="shared" si="5"/>
        <v/>
      </c>
      <c r="K33" s="598"/>
      <c r="L33" s="599"/>
      <c r="M33" s="600"/>
      <c r="N33" s="601"/>
      <c r="O33" s="602"/>
      <c r="P33" s="603" t="str">
        <f t="shared" si="23"/>
        <v/>
      </c>
      <c r="Q33" s="600"/>
      <c r="R33" s="601"/>
      <c r="S33" s="599"/>
      <c r="T33" s="604"/>
      <c r="U33" s="601"/>
      <c r="V33" s="605"/>
      <c r="W33" s="606" t="str">
        <f t="shared" si="25"/>
        <v/>
      </c>
      <c r="X33" s="600"/>
      <c r="Y33" s="596"/>
      <c r="Z33" s="740" t="str">
        <f t="shared" si="13"/>
        <v/>
      </c>
      <c r="AA33" s="608" t="str">
        <f t="shared" si="26"/>
        <v/>
      </c>
      <c r="AB33" s="742" t="str">
        <f t="shared" si="7"/>
        <v/>
      </c>
      <c r="AC33" s="746" t="str">
        <f t="shared" si="10"/>
        <v/>
      </c>
      <c r="AD33" s="2002"/>
      <c r="AE33" s="2003"/>
    </row>
    <row r="34" spans="2:31">
      <c r="B34" s="593">
        <v>26</v>
      </c>
      <c r="C34" s="594"/>
      <c r="D34" s="594"/>
      <c r="E34" s="595"/>
      <c r="F34" s="609"/>
      <c r="G34" s="592" t="str">
        <f t="shared" si="15"/>
        <v/>
      </c>
      <c r="H34" s="610" t="str">
        <f t="shared" si="27"/>
        <v/>
      </c>
      <c r="I34" s="596"/>
      <c r="J34" s="730" t="str">
        <f t="shared" si="5"/>
        <v/>
      </c>
      <c r="K34" s="598"/>
      <c r="L34" s="599"/>
      <c r="M34" s="600"/>
      <c r="N34" s="601"/>
      <c r="O34" s="602"/>
      <c r="P34" s="603" t="str">
        <f t="shared" si="23"/>
        <v/>
      </c>
      <c r="Q34" s="600"/>
      <c r="R34" s="601"/>
      <c r="S34" s="599"/>
      <c r="T34" s="604"/>
      <c r="U34" s="601"/>
      <c r="V34" s="605"/>
      <c r="W34" s="606" t="str">
        <f t="shared" si="25"/>
        <v/>
      </c>
      <c r="X34" s="600"/>
      <c r="Y34" s="596"/>
      <c r="Z34" s="740" t="str">
        <f t="shared" si="13"/>
        <v/>
      </c>
      <c r="AA34" s="608" t="str">
        <f t="shared" si="26"/>
        <v/>
      </c>
      <c r="AB34" s="742" t="str">
        <f t="shared" si="7"/>
        <v/>
      </c>
      <c r="AC34" s="746" t="str">
        <f t="shared" si="10"/>
        <v/>
      </c>
      <c r="AD34" s="2002"/>
      <c r="AE34" s="2003"/>
    </row>
    <row r="35" spans="2:31">
      <c r="B35" s="593">
        <v>27</v>
      </c>
      <c r="C35" s="594"/>
      <c r="D35" s="594"/>
      <c r="E35" s="595"/>
      <c r="F35" s="609"/>
      <c r="G35" s="592" t="str">
        <f t="shared" si="15"/>
        <v/>
      </c>
      <c r="H35" s="610" t="str">
        <f t="shared" si="27"/>
        <v/>
      </c>
      <c r="I35" s="596"/>
      <c r="J35" s="730" t="str">
        <f t="shared" si="5"/>
        <v/>
      </c>
      <c r="K35" s="598"/>
      <c r="L35" s="599"/>
      <c r="M35" s="600"/>
      <c r="N35" s="601"/>
      <c r="O35" s="602"/>
      <c r="P35" s="603" t="str">
        <f t="shared" si="23"/>
        <v/>
      </c>
      <c r="Q35" s="600"/>
      <c r="R35" s="601"/>
      <c r="S35" s="599"/>
      <c r="T35" s="604"/>
      <c r="U35" s="601"/>
      <c r="V35" s="605"/>
      <c r="W35" s="606" t="str">
        <f t="shared" si="25"/>
        <v/>
      </c>
      <c r="X35" s="600"/>
      <c r="Y35" s="596"/>
      <c r="Z35" s="740" t="str">
        <f t="shared" si="13"/>
        <v/>
      </c>
      <c r="AA35" s="608" t="str">
        <f t="shared" si="26"/>
        <v/>
      </c>
      <c r="AB35" s="742" t="str">
        <f t="shared" si="7"/>
        <v/>
      </c>
      <c r="AC35" s="746" t="str">
        <f t="shared" si="10"/>
        <v/>
      </c>
      <c r="AD35" s="2002"/>
      <c r="AE35" s="2003"/>
    </row>
    <row r="36" spans="2:31">
      <c r="B36" s="593">
        <v>28</v>
      </c>
      <c r="C36" s="594"/>
      <c r="D36" s="594"/>
      <c r="E36" s="595"/>
      <c r="F36" s="609"/>
      <c r="G36" s="592" t="str">
        <f t="shared" si="15"/>
        <v/>
      </c>
      <c r="H36" s="610" t="str">
        <f t="shared" si="27"/>
        <v/>
      </c>
      <c r="I36" s="596"/>
      <c r="J36" s="730" t="str">
        <f t="shared" si="5"/>
        <v/>
      </c>
      <c r="K36" s="598"/>
      <c r="L36" s="599"/>
      <c r="M36" s="600"/>
      <c r="N36" s="601"/>
      <c r="O36" s="602"/>
      <c r="P36" s="603" t="str">
        <f t="shared" si="23"/>
        <v/>
      </c>
      <c r="Q36" s="600"/>
      <c r="R36" s="601"/>
      <c r="S36" s="599"/>
      <c r="T36" s="604"/>
      <c r="U36" s="601"/>
      <c r="V36" s="605"/>
      <c r="W36" s="606" t="str">
        <f t="shared" si="25"/>
        <v/>
      </c>
      <c r="X36" s="600"/>
      <c r="Y36" s="596"/>
      <c r="Z36" s="607" t="str">
        <f t="shared" ref="Z36:Z58" si="28">IF(ISBLANK(Y36),"",Y36/F36)</f>
        <v/>
      </c>
      <c r="AA36" s="608" t="str">
        <f t="shared" si="26"/>
        <v/>
      </c>
      <c r="AB36" s="742" t="str">
        <f t="shared" si="7"/>
        <v/>
      </c>
      <c r="AC36" s="746" t="str">
        <f t="shared" si="10"/>
        <v/>
      </c>
      <c r="AD36" s="2002"/>
      <c r="AE36" s="2003"/>
    </row>
    <row r="37" spans="2:31">
      <c r="B37" s="593">
        <v>29</v>
      </c>
      <c r="C37" s="594"/>
      <c r="D37" s="594"/>
      <c r="E37" s="595"/>
      <c r="F37" s="609"/>
      <c r="G37" s="592" t="str">
        <f t="shared" si="15"/>
        <v/>
      </c>
      <c r="H37" s="610" t="str">
        <f t="shared" si="27"/>
        <v/>
      </c>
      <c r="I37" s="596"/>
      <c r="J37" s="730" t="str">
        <f t="shared" si="5"/>
        <v/>
      </c>
      <c r="K37" s="598"/>
      <c r="L37" s="599"/>
      <c r="M37" s="600"/>
      <c r="N37" s="601"/>
      <c r="O37" s="602"/>
      <c r="P37" s="603" t="str">
        <f t="shared" si="23"/>
        <v/>
      </c>
      <c r="Q37" s="600"/>
      <c r="R37" s="601"/>
      <c r="S37" s="599"/>
      <c r="T37" s="604"/>
      <c r="U37" s="601"/>
      <c r="V37" s="605"/>
      <c r="W37" s="606" t="str">
        <f t="shared" si="25"/>
        <v/>
      </c>
      <c r="X37" s="600"/>
      <c r="Y37" s="596"/>
      <c r="Z37" s="607" t="str">
        <f t="shared" si="28"/>
        <v/>
      </c>
      <c r="AA37" s="608" t="str">
        <f t="shared" si="26"/>
        <v/>
      </c>
      <c r="AB37" s="742" t="str">
        <f t="shared" si="7"/>
        <v/>
      </c>
      <c r="AC37" s="746" t="str">
        <f t="shared" si="10"/>
        <v/>
      </c>
      <c r="AD37" s="2002"/>
      <c r="AE37" s="2003"/>
    </row>
    <row r="38" spans="2:31">
      <c r="B38" s="593">
        <v>30</v>
      </c>
      <c r="C38" s="594"/>
      <c r="D38" s="594"/>
      <c r="E38" s="595"/>
      <c r="F38" s="609"/>
      <c r="G38" s="592" t="str">
        <f t="shared" si="15"/>
        <v/>
      </c>
      <c r="H38" s="610" t="str">
        <f t="shared" si="27"/>
        <v/>
      </c>
      <c r="I38" s="596"/>
      <c r="J38" s="730" t="str">
        <f t="shared" si="5"/>
        <v/>
      </c>
      <c r="K38" s="598"/>
      <c r="L38" s="599"/>
      <c r="M38" s="600"/>
      <c r="N38" s="601"/>
      <c r="O38" s="602"/>
      <c r="P38" s="603" t="str">
        <f t="shared" si="23"/>
        <v/>
      </c>
      <c r="Q38" s="600"/>
      <c r="R38" s="601"/>
      <c r="S38" s="599"/>
      <c r="T38" s="604"/>
      <c r="U38" s="601"/>
      <c r="V38" s="605"/>
      <c r="W38" s="606" t="str">
        <f t="shared" si="25"/>
        <v/>
      </c>
      <c r="X38" s="600"/>
      <c r="Y38" s="596"/>
      <c r="Z38" s="607" t="str">
        <f t="shared" si="28"/>
        <v/>
      </c>
      <c r="AA38" s="608" t="str">
        <f t="shared" si="26"/>
        <v/>
      </c>
      <c r="AB38" s="597" t="str">
        <f t="shared" ref="AB38:AB58" si="29">IF(ISBLANK(Y38),"",(F38-Y38))</f>
        <v/>
      </c>
      <c r="AC38" s="746" t="str">
        <f t="shared" si="10"/>
        <v/>
      </c>
      <c r="AD38" s="2002"/>
      <c r="AE38" s="2003"/>
    </row>
    <row r="39" spans="2:31">
      <c r="B39" s="593">
        <v>31</v>
      </c>
      <c r="C39" s="594"/>
      <c r="D39" s="594"/>
      <c r="E39" s="595"/>
      <c r="F39" s="609"/>
      <c r="G39" s="592" t="str">
        <f t="shared" si="15"/>
        <v/>
      </c>
      <c r="H39" s="610" t="str">
        <f t="shared" si="27"/>
        <v/>
      </c>
      <c r="I39" s="596"/>
      <c r="J39" s="730" t="str">
        <f t="shared" si="5"/>
        <v/>
      </c>
      <c r="K39" s="598"/>
      <c r="L39" s="599"/>
      <c r="M39" s="600"/>
      <c r="N39" s="601"/>
      <c r="O39" s="602"/>
      <c r="P39" s="603" t="str">
        <f t="shared" si="23"/>
        <v/>
      </c>
      <c r="Q39" s="600"/>
      <c r="R39" s="601"/>
      <c r="S39" s="599"/>
      <c r="T39" s="604"/>
      <c r="U39" s="601"/>
      <c r="V39" s="605"/>
      <c r="W39" s="606" t="str">
        <f t="shared" si="25"/>
        <v/>
      </c>
      <c r="X39" s="600"/>
      <c r="Y39" s="596"/>
      <c r="Z39" s="607" t="str">
        <f t="shared" si="28"/>
        <v/>
      </c>
      <c r="AA39" s="608" t="str">
        <f t="shared" si="26"/>
        <v/>
      </c>
      <c r="AB39" s="597" t="str">
        <f t="shared" si="29"/>
        <v/>
      </c>
      <c r="AC39" s="746" t="str">
        <f t="shared" si="10"/>
        <v/>
      </c>
      <c r="AD39" s="2002"/>
      <c r="AE39" s="2003"/>
    </row>
    <row r="40" spans="2:31">
      <c r="B40" s="593">
        <v>32</v>
      </c>
      <c r="C40" s="594"/>
      <c r="D40" s="594"/>
      <c r="E40" s="595"/>
      <c r="F40" s="609"/>
      <c r="G40" s="592" t="str">
        <f t="shared" si="15"/>
        <v/>
      </c>
      <c r="H40" s="610" t="str">
        <f t="shared" si="27"/>
        <v/>
      </c>
      <c r="I40" s="596"/>
      <c r="J40" s="730" t="str">
        <f t="shared" si="5"/>
        <v/>
      </c>
      <c r="K40" s="598"/>
      <c r="L40" s="599"/>
      <c r="M40" s="600"/>
      <c r="N40" s="601"/>
      <c r="O40" s="602"/>
      <c r="P40" s="603" t="str">
        <f t="shared" si="23"/>
        <v/>
      </c>
      <c r="Q40" s="600"/>
      <c r="R40" s="601"/>
      <c r="S40" s="599"/>
      <c r="T40" s="604"/>
      <c r="U40" s="601"/>
      <c r="V40" s="605"/>
      <c r="W40" s="606" t="str">
        <f t="shared" si="25"/>
        <v/>
      </c>
      <c r="X40" s="600"/>
      <c r="Y40" s="596"/>
      <c r="Z40" s="607" t="str">
        <f t="shared" si="28"/>
        <v/>
      </c>
      <c r="AA40" s="608" t="str">
        <f t="shared" si="26"/>
        <v/>
      </c>
      <c r="AB40" s="597" t="str">
        <f t="shared" si="29"/>
        <v/>
      </c>
      <c r="AC40" s="746" t="str">
        <f t="shared" si="10"/>
        <v/>
      </c>
      <c r="AD40" s="2002"/>
      <c r="AE40" s="2003"/>
    </row>
    <row r="41" spans="2:31">
      <c r="B41" s="593">
        <v>33</v>
      </c>
      <c r="C41" s="594"/>
      <c r="D41" s="594"/>
      <c r="E41" s="595"/>
      <c r="F41" s="609"/>
      <c r="G41" s="610" t="str">
        <f t="shared" si="1"/>
        <v/>
      </c>
      <c r="H41" s="610" t="str">
        <f t="shared" si="27"/>
        <v/>
      </c>
      <c r="I41" s="596"/>
      <c r="J41" s="730" t="str">
        <f t="shared" si="5"/>
        <v/>
      </c>
      <c r="K41" s="598"/>
      <c r="L41" s="599"/>
      <c r="M41" s="600"/>
      <c r="N41" s="601"/>
      <c r="O41" s="602"/>
      <c r="P41" s="603" t="str">
        <f t="shared" si="23"/>
        <v/>
      </c>
      <c r="Q41" s="600"/>
      <c r="R41" s="601"/>
      <c r="S41" s="599"/>
      <c r="T41" s="604"/>
      <c r="U41" s="601"/>
      <c r="V41" s="605"/>
      <c r="W41" s="606" t="str">
        <f t="shared" si="25"/>
        <v/>
      </c>
      <c r="X41" s="600"/>
      <c r="Y41" s="596"/>
      <c r="Z41" s="607" t="str">
        <f t="shared" si="28"/>
        <v/>
      </c>
      <c r="AA41" s="608" t="str">
        <f t="shared" si="26"/>
        <v/>
      </c>
      <c r="AB41" s="597" t="str">
        <f t="shared" si="29"/>
        <v/>
      </c>
      <c r="AC41" s="746" t="str">
        <f t="shared" si="10"/>
        <v/>
      </c>
      <c r="AD41" s="2002"/>
      <c r="AE41" s="2003"/>
    </row>
    <row r="42" spans="2:31">
      <c r="B42" s="593">
        <v>34</v>
      </c>
      <c r="C42" s="594"/>
      <c r="D42" s="594"/>
      <c r="E42" s="595"/>
      <c r="F42" s="609"/>
      <c r="G42" s="610" t="str">
        <f t="shared" si="1"/>
        <v/>
      </c>
      <c r="H42" s="610" t="str">
        <f t="shared" si="27"/>
        <v/>
      </c>
      <c r="I42" s="596"/>
      <c r="J42" s="730" t="str">
        <f t="shared" si="5"/>
        <v/>
      </c>
      <c r="K42" s="598"/>
      <c r="L42" s="599"/>
      <c r="M42" s="600"/>
      <c r="N42" s="601"/>
      <c r="O42" s="602"/>
      <c r="P42" s="603" t="str">
        <f t="shared" si="23"/>
        <v/>
      </c>
      <c r="Q42" s="600"/>
      <c r="R42" s="601"/>
      <c r="S42" s="599"/>
      <c r="T42" s="604"/>
      <c r="U42" s="601"/>
      <c r="V42" s="605"/>
      <c r="W42" s="606" t="str">
        <f t="shared" si="25"/>
        <v/>
      </c>
      <c r="X42" s="600"/>
      <c r="Y42" s="596"/>
      <c r="Z42" s="607" t="str">
        <f t="shared" si="28"/>
        <v/>
      </c>
      <c r="AA42" s="608" t="str">
        <f t="shared" si="26"/>
        <v/>
      </c>
      <c r="AB42" s="597" t="str">
        <f t="shared" si="29"/>
        <v/>
      </c>
      <c r="AC42" s="746" t="str">
        <f t="shared" si="10"/>
        <v/>
      </c>
      <c r="AD42" s="2002"/>
      <c r="AE42" s="2003"/>
    </row>
    <row r="43" spans="2:31">
      <c r="B43" s="593">
        <v>35</v>
      </c>
      <c r="C43" s="594"/>
      <c r="D43" s="594"/>
      <c r="E43" s="595"/>
      <c r="F43" s="609"/>
      <c r="G43" s="610" t="str">
        <f t="shared" si="1"/>
        <v/>
      </c>
      <c r="H43" s="610" t="str">
        <f t="shared" si="27"/>
        <v/>
      </c>
      <c r="I43" s="596"/>
      <c r="J43" s="730" t="str">
        <f t="shared" si="5"/>
        <v/>
      </c>
      <c r="K43" s="598"/>
      <c r="L43" s="599"/>
      <c r="M43" s="600"/>
      <c r="N43" s="601"/>
      <c r="O43" s="602"/>
      <c r="P43" s="603" t="str">
        <f t="shared" si="23"/>
        <v/>
      </c>
      <c r="Q43" s="600"/>
      <c r="R43" s="601"/>
      <c r="S43" s="599"/>
      <c r="T43" s="604"/>
      <c r="U43" s="601"/>
      <c r="V43" s="605"/>
      <c r="W43" s="606" t="str">
        <f t="shared" si="25"/>
        <v/>
      </c>
      <c r="X43" s="600"/>
      <c r="Y43" s="596"/>
      <c r="Z43" s="607" t="str">
        <f t="shared" si="28"/>
        <v/>
      </c>
      <c r="AA43" s="608" t="str">
        <f t="shared" si="26"/>
        <v/>
      </c>
      <c r="AB43" s="597" t="str">
        <f t="shared" si="29"/>
        <v/>
      </c>
      <c r="AC43" s="746" t="str">
        <f t="shared" si="10"/>
        <v/>
      </c>
      <c r="AD43" s="2002"/>
      <c r="AE43" s="2003"/>
    </row>
    <row r="44" spans="2:31">
      <c r="B44" s="593">
        <v>36</v>
      </c>
      <c r="C44" s="594"/>
      <c r="D44" s="594"/>
      <c r="E44" s="595"/>
      <c r="F44" s="609"/>
      <c r="G44" s="610" t="str">
        <f t="shared" si="1"/>
        <v/>
      </c>
      <c r="H44" s="610" t="str">
        <f t="shared" si="27"/>
        <v/>
      </c>
      <c r="I44" s="596"/>
      <c r="J44" s="730" t="str">
        <f t="shared" si="5"/>
        <v/>
      </c>
      <c r="K44" s="598"/>
      <c r="L44" s="599"/>
      <c r="M44" s="600"/>
      <c r="N44" s="601"/>
      <c r="O44" s="602"/>
      <c r="P44" s="603" t="str">
        <f t="shared" si="23"/>
        <v/>
      </c>
      <c r="Q44" s="600"/>
      <c r="R44" s="601"/>
      <c r="S44" s="599"/>
      <c r="T44" s="604"/>
      <c r="U44" s="601"/>
      <c r="V44" s="605"/>
      <c r="W44" s="606" t="str">
        <f t="shared" si="25"/>
        <v/>
      </c>
      <c r="X44" s="600"/>
      <c r="Y44" s="596"/>
      <c r="Z44" s="607" t="str">
        <f t="shared" si="28"/>
        <v/>
      </c>
      <c r="AA44" s="608" t="str">
        <f t="shared" si="26"/>
        <v/>
      </c>
      <c r="AB44" s="597" t="str">
        <f t="shared" si="29"/>
        <v/>
      </c>
      <c r="AC44" s="746" t="str">
        <f t="shared" si="10"/>
        <v/>
      </c>
      <c r="AD44" s="2002"/>
      <c r="AE44" s="2003"/>
    </row>
    <row r="45" spans="2:31">
      <c r="B45" s="593">
        <v>37</v>
      </c>
      <c r="C45" s="594"/>
      <c r="D45" s="594"/>
      <c r="E45" s="595"/>
      <c r="F45" s="609"/>
      <c r="G45" s="610" t="str">
        <f t="shared" si="1"/>
        <v/>
      </c>
      <c r="H45" s="610" t="str">
        <f t="shared" si="27"/>
        <v/>
      </c>
      <c r="I45" s="596"/>
      <c r="J45" s="730" t="str">
        <f t="shared" si="5"/>
        <v/>
      </c>
      <c r="K45" s="598"/>
      <c r="L45" s="599"/>
      <c r="M45" s="600"/>
      <c r="N45" s="601"/>
      <c r="O45" s="602"/>
      <c r="P45" s="603" t="str">
        <f t="shared" si="23"/>
        <v/>
      </c>
      <c r="Q45" s="600"/>
      <c r="R45" s="601"/>
      <c r="S45" s="599"/>
      <c r="T45" s="604"/>
      <c r="U45" s="601"/>
      <c r="V45" s="605"/>
      <c r="W45" s="606" t="str">
        <f t="shared" si="25"/>
        <v/>
      </c>
      <c r="X45" s="600"/>
      <c r="Y45" s="596"/>
      <c r="Z45" s="607" t="str">
        <f t="shared" si="28"/>
        <v/>
      </c>
      <c r="AA45" s="608" t="str">
        <f t="shared" si="26"/>
        <v/>
      </c>
      <c r="AB45" s="597" t="str">
        <f t="shared" si="29"/>
        <v/>
      </c>
      <c r="AC45" s="746" t="str">
        <f t="shared" si="10"/>
        <v/>
      </c>
      <c r="AD45" s="2002"/>
      <c r="AE45" s="2003"/>
    </row>
    <row r="46" spans="2:31">
      <c r="B46" s="593">
        <v>38</v>
      </c>
      <c r="C46" s="594"/>
      <c r="D46" s="594"/>
      <c r="E46" s="595"/>
      <c r="F46" s="609"/>
      <c r="G46" s="610" t="str">
        <f t="shared" si="1"/>
        <v/>
      </c>
      <c r="H46" s="610" t="str">
        <f t="shared" si="27"/>
        <v/>
      </c>
      <c r="I46" s="596"/>
      <c r="J46" s="730" t="str">
        <f>IF(ISBLANK(F46),"",SUM(F46:I46)+F46*0.15)</f>
        <v/>
      </c>
      <c r="K46" s="598"/>
      <c r="L46" s="599"/>
      <c r="M46" s="600"/>
      <c r="N46" s="601"/>
      <c r="O46" s="602"/>
      <c r="P46" s="603" t="str">
        <f t="shared" si="23"/>
        <v/>
      </c>
      <c r="Q46" s="600"/>
      <c r="R46" s="601"/>
      <c r="S46" s="599"/>
      <c r="T46" s="604"/>
      <c r="U46" s="601"/>
      <c r="V46" s="605"/>
      <c r="W46" s="606" t="str">
        <f t="shared" si="25"/>
        <v/>
      </c>
      <c r="X46" s="600"/>
      <c r="Y46" s="596"/>
      <c r="Z46" s="607" t="str">
        <f t="shared" si="28"/>
        <v/>
      </c>
      <c r="AA46" s="608" t="str">
        <f t="shared" si="26"/>
        <v/>
      </c>
      <c r="AB46" s="597" t="str">
        <f t="shared" si="29"/>
        <v/>
      </c>
      <c r="AC46" s="746" t="str">
        <f t="shared" si="10"/>
        <v/>
      </c>
      <c r="AD46" s="2002"/>
      <c r="AE46" s="2003"/>
    </row>
    <row r="47" spans="2:31">
      <c r="B47" s="611">
        <v>39</v>
      </c>
      <c r="C47" s="612"/>
      <c r="D47" s="612"/>
      <c r="E47" s="613"/>
      <c r="F47" s="614"/>
      <c r="G47" s="615" t="str">
        <f t="shared" si="1"/>
        <v/>
      </c>
      <c r="H47" s="615" t="str">
        <f t="shared" si="27"/>
        <v/>
      </c>
      <c r="I47" s="616"/>
      <c r="J47" s="730" t="str">
        <f t="shared" si="5"/>
        <v/>
      </c>
      <c r="K47" s="617"/>
      <c r="L47" s="618"/>
      <c r="M47" s="619"/>
      <c r="N47" s="620"/>
      <c r="O47" s="621"/>
      <c r="P47" s="622"/>
      <c r="Q47" s="619"/>
      <c r="R47" s="620"/>
      <c r="S47" s="618"/>
      <c r="T47" s="623"/>
      <c r="U47" s="620"/>
      <c r="V47" s="624"/>
      <c r="W47" s="625"/>
      <c r="X47" s="619"/>
      <c r="Y47" s="616"/>
      <c r="Z47" s="626" t="str">
        <f t="shared" si="28"/>
        <v/>
      </c>
      <c r="AA47" s="627"/>
      <c r="AB47" s="597" t="str">
        <f>IF(ISBLANK(Y47),"",(F47-Y47))</f>
        <v/>
      </c>
      <c r="AC47" s="201"/>
      <c r="AD47" s="2002"/>
      <c r="AE47" s="2003"/>
    </row>
    <row r="48" spans="2:31">
      <c r="B48" s="611">
        <v>40</v>
      </c>
      <c r="C48" s="612"/>
      <c r="D48" s="612"/>
      <c r="E48" s="613"/>
      <c r="F48" s="614"/>
      <c r="G48" s="615" t="str">
        <f t="shared" si="1"/>
        <v/>
      </c>
      <c r="H48" s="615" t="str">
        <f t="shared" si="27"/>
        <v/>
      </c>
      <c r="I48" s="616"/>
      <c r="J48" s="730" t="str">
        <f t="shared" si="5"/>
        <v/>
      </c>
      <c r="K48" s="617"/>
      <c r="L48" s="618"/>
      <c r="M48" s="619"/>
      <c r="N48" s="620"/>
      <c r="O48" s="621"/>
      <c r="P48" s="622"/>
      <c r="Q48" s="619"/>
      <c r="R48" s="620"/>
      <c r="S48" s="618"/>
      <c r="T48" s="623"/>
      <c r="U48" s="620"/>
      <c r="V48" s="624"/>
      <c r="W48" s="625"/>
      <c r="X48" s="619"/>
      <c r="Y48" s="616"/>
      <c r="Z48" s="626" t="str">
        <f t="shared" si="28"/>
        <v/>
      </c>
      <c r="AA48" s="627"/>
      <c r="AB48" s="597" t="str">
        <f t="shared" si="29"/>
        <v/>
      </c>
      <c r="AC48" s="201"/>
      <c r="AD48" s="2002"/>
      <c r="AE48" s="2003"/>
    </row>
    <row r="49" spans="2:31">
      <c r="B49" s="593">
        <v>41</v>
      </c>
      <c r="C49" s="612"/>
      <c r="D49" s="612"/>
      <c r="E49" s="613"/>
      <c r="F49" s="614"/>
      <c r="G49" s="615" t="str">
        <f t="shared" si="1"/>
        <v/>
      </c>
      <c r="H49" s="615" t="str">
        <f t="shared" si="27"/>
        <v/>
      </c>
      <c r="I49" s="616"/>
      <c r="J49" s="730" t="str">
        <f t="shared" si="5"/>
        <v/>
      </c>
      <c r="K49" s="617"/>
      <c r="L49" s="618"/>
      <c r="M49" s="619"/>
      <c r="N49" s="620"/>
      <c r="O49" s="621"/>
      <c r="P49" s="622"/>
      <c r="Q49" s="619"/>
      <c r="R49" s="620"/>
      <c r="S49" s="618"/>
      <c r="T49" s="623"/>
      <c r="U49" s="620"/>
      <c r="V49" s="624"/>
      <c r="W49" s="625"/>
      <c r="X49" s="619"/>
      <c r="Y49" s="616"/>
      <c r="Z49" s="626" t="str">
        <f t="shared" si="28"/>
        <v/>
      </c>
      <c r="AA49" s="627"/>
      <c r="AB49" s="597" t="str">
        <f t="shared" si="29"/>
        <v/>
      </c>
      <c r="AC49" s="201"/>
      <c r="AD49" s="2002"/>
      <c r="AE49" s="2003"/>
    </row>
    <row r="50" spans="2:31">
      <c r="B50" s="593">
        <v>42</v>
      </c>
      <c r="C50" s="612"/>
      <c r="D50" s="612"/>
      <c r="E50" s="613"/>
      <c r="F50" s="614"/>
      <c r="G50" s="615" t="str">
        <f t="shared" si="1"/>
        <v/>
      </c>
      <c r="H50" s="615" t="str">
        <f t="shared" si="27"/>
        <v/>
      </c>
      <c r="I50" s="616"/>
      <c r="J50" s="730" t="str">
        <f t="shared" si="5"/>
        <v/>
      </c>
      <c r="K50" s="617"/>
      <c r="L50" s="618"/>
      <c r="M50" s="619"/>
      <c r="N50" s="620"/>
      <c r="O50" s="621"/>
      <c r="P50" s="622"/>
      <c r="Q50" s="619"/>
      <c r="R50" s="620"/>
      <c r="S50" s="618"/>
      <c r="T50" s="623"/>
      <c r="U50" s="620"/>
      <c r="V50" s="624"/>
      <c r="W50" s="625"/>
      <c r="X50" s="619"/>
      <c r="Y50" s="616"/>
      <c r="Z50" s="626" t="str">
        <f t="shared" si="28"/>
        <v/>
      </c>
      <c r="AA50" s="627"/>
      <c r="AB50" s="597" t="str">
        <f t="shared" si="29"/>
        <v/>
      </c>
      <c r="AC50" s="201"/>
      <c r="AD50" s="2002"/>
      <c r="AE50" s="2003"/>
    </row>
    <row r="51" spans="2:31">
      <c r="B51" s="611">
        <v>43</v>
      </c>
      <c r="C51" s="612"/>
      <c r="D51" s="612"/>
      <c r="E51" s="613"/>
      <c r="F51" s="614"/>
      <c r="G51" s="615" t="str">
        <f t="shared" si="1"/>
        <v/>
      </c>
      <c r="H51" s="615" t="str">
        <f t="shared" si="27"/>
        <v/>
      </c>
      <c r="I51" s="616"/>
      <c r="J51" s="730" t="str">
        <f t="shared" si="5"/>
        <v/>
      </c>
      <c r="K51" s="617"/>
      <c r="L51" s="618"/>
      <c r="M51" s="619"/>
      <c r="N51" s="620"/>
      <c r="O51" s="621"/>
      <c r="P51" s="622"/>
      <c r="Q51" s="619"/>
      <c r="R51" s="620"/>
      <c r="S51" s="618"/>
      <c r="T51" s="623"/>
      <c r="U51" s="620"/>
      <c r="V51" s="624"/>
      <c r="W51" s="625"/>
      <c r="X51" s="619"/>
      <c r="Y51" s="616"/>
      <c r="Z51" s="626" t="str">
        <f t="shared" si="28"/>
        <v/>
      </c>
      <c r="AA51" s="627"/>
      <c r="AB51" s="597" t="str">
        <f t="shared" si="29"/>
        <v/>
      </c>
      <c r="AC51" s="201"/>
      <c r="AD51" s="2002"/>
      <c r="AE51" s="2003"/>
    </row>
    <row r="52" spans="2:31">
      <c r="B52" s="611">
        <v>44</v>
      </c>
      <c r="C52" s="612"/>
      <c r="D52" s="612"/>
      <c r="E52" s="613"/>
      <c r="F52" s="614"/>
      <c r="G52" s="615" t="str">
        <f t="shared" si="1"/>
        <v/>
      </c>
      <c r="H52" s="615" t="str">
        <f t="shared" si="27"/>
        <v/>
      </c>
      <c r="I52" s="616"/>
      <c r="J52" s="730" t="str">
        <f t="shared" si="5"/>
        <v/>
      </c>
      <c r="K52" s="617"/>
      <c r="L52" s="618"/>
      <c r="M52" s="619"/>
      <c r="N52" s="620"/>
      <c r="O52" s="621"/>
      <c r="P52" s="622"/>
      <c r="Q52" s="619"/>
      <c r="R52" s="620"/>
      <c r="S52" s="618"/>
      <c r="T52" s="623"/>
      <c r="U52" s="620"/>
      <c r="V52" s="624"/>
      <c r="W52" s="625"/>
      <c r="X52" s="619"/>
      <c r="Y52" s="616"/>
      <c r="Z52" s="626" t="str">
        <f t="shared" si="28"/>
        <v/>
      </c>
      <c r="AA52" s="627"/>
      <c r="AB52" s="597" t="str">
        <f t="shared" si="29"/>
        <v/>
      </c>
      <c r="AC52" s="201"/>
      <c r="AD52" s="2002"/>
      <c r="AE52" s="2003"/>
    </row>
    <row r="53" spans="2:31">
      <c r="B53" s="593">
        <v>45</v>
      </c>
      <c r="C53" s="612"/>
      <c r="D53" s="612"/>
      <c r="E53" s="613"/>
      <c r="F53" s="614"/>
      <c r="G53" s="615" t="str">
        <f t="shared" si="1"/>
        <v/>
      </c>
      <c r="H53" s="615" t="str">
        <f t="shared" si="27"/>
        <v/>
      </c>
      <c r="I53" s="616"/>
      <c r="J53" s="730" t="str">
        <f t="shared" si="5"/>
        <v/>
      </c>
      <c r="K53" s="617"/>
      <c r="L53" s="618"/>
      <c r="M53" s="619"/>
      <c r="N53" s="620"/>
      <c r="O53" s="621"/>
      <c r="P53" s="622"/>
      <c r="Q53" s="619"/>
      <c r="R53" s="620"/>
      <c r="S53" s="618"/>
      <c r="T53" s="623"/>
      <c r="U53" s="620"/>
      <c r="V53" s="624"/>
      <c r="W53" s="625"/>
      <c r="X53" s="619"/>
      <c r="Y53" s="616"/>
      <c r="Z53" s="626" t="str">
        <f t="shared" si="28"/>
        <v/>
      </c>
      <c r="AA53" s="627"/>
      <c r="AB53" s="597" t="str">
        <f t="shared" si="29"/>
        <v/>
      </c>
      <c r="AC53" s="201"/>
      <c r="AD53" s="2002"/>
      <c r="AE53" s="2003"/>
    </row>
    <row r="54" spans="2:31">
      <c r="B54" s="611">
        <v>46</v>
      </c>
      <c r="C54" s="612"/>
      <c r="D54" s="612"/>
      <c r="E54" s="613"/>
      <c r="F54" s="614"/>
      <c r="G54" s="615" t="str">
        <f t="shared" si="1"/>
        <v/>
      </c>
      <c r="H54" s="615" t="str">
        <f t="shared" si="27"/>
        <v/>
      </c>
      <c r="I54" s="616"/>
      <c r="J54" s="730" t="str">
        <f t="shared" si="5"/>
        <v/>
      </c>
      <c r="K54" s="617"/>
      <c r="L54" s="618"/>
      <c r="M54" s="619"/>
      <c r="N54" s="620"/>
      <c r="O54" s="621"/>
      <c r="P54" s="622"/>
      <c r="Q54" s="619"/>
      <c r="R54" s="620"/>
      <c r="S54" s="618"/>
      <c r="T54" s="623"/>
      <c r="U54" s="620"/>
      <c r="V54" s="624"/>
      <c r="W54" s="625"/>
      <c r="X54" s="619"/>
      <c r="Y54" s="616"/>
      <c r="Z54" s="626" t="str">
        <f t="shared" si="28"/>
        <v/>
      </c>
      <c r="AA54" s="627"/>
      <c r="AB54" s="597" t="str">
        <f t="shared" si="29"/>
        <v/>
      </c>
      <c r="AC54" s="201"/>
      <c r="AD54" s="2002"/>
      <c r="AE54" s="2003"/>
    </row>
    <row r="55" spans="2:31">
      <c r="B55" s="593">
        <v>47</v>
      </c>
      <c r="C55" s="612"/>
      <c r="D55" s="612"/>
      <c r="E55" s="613"/>
      <c r="F55" s="614"/>
      <c r="G55" s="615" t="str">
        <f t="shared" si="1"/>
        <v/>
      </c>
      <c r="H55" s="615" t="str">
        <f t="shared" si="27"/>
        <v/>
      </c>
      <c r="I55" s="616"/>
      <c r="J55" s="730" t="str">
        <f t="shared" si="5"/>
        <v/>
      </c>
      <c r="K55" s="617"/>
      <c r="L55" s="618"/>
      <c r="M55" s="619"/>
      <c r="N55" s="620"/>
      <c r="O55" s="621"/>
      <c r="P55" s="622"/>
      <c r="Q55" s="619"/>
      <c r="R55" s="620"/>
      <c r="S55" s="618"/>
      <c r="T55" s="623"/>
      <c r="U55" s="620"/>
      <c r="V55" s="624"/>
      <c r="W55" s="625"/>
      <c r="X55" s="619"/>
      <c r="Y55" s="616"/>
      <c r="Z55" s="626" t="str">
        <f t="shared" si="28"/>
        <v/>
      </c>
      <c r="AA55" s="627"/>
      <c r="AB55" s="597" t="str">
        <f t="shared" si="29"/>
        <v/>
      </c>
      <c r="AC55" s="201"/>
      <c r="AD55" s="2002"/>
      <c r="AE55" s="2003"/>
    </row>
    <row r="56" spans="2:31">
      <c r="B56" s="593">
        <v>48</v>
      </c>
      <c r="C56" s="612"/>
      <c r="D56" s="612"/>
      <c r="E56" s="613"/>
      <c r="F56" s="614"/>
      <c r="G56" s="615" t="str">
        <f t="shared" si="1"/>
        <v/>
      </c>
      <c r="H56" s="615" t="str">
        <f t="shared" si="27"/>
        <v/>
      </c>
      <c r="I56" s="616"/>
      <c r="J56" s="730" t="str">
        <f t="shared" si="5"/>
        <v/>
      </c>
      <c r="K56" s="617"/>
      <c r="L56" s="618"/>
      <c r="M56" s="619"/>
      <c r="N56" s="620"/>
      <c r="O56" s="621"/>
      <c r="P56" s="622"/>
      <c r="Q56" s="619"/>
      <c r="R56" s="620"/>
      <c r="S56" s="618"/>
      <c r="T56" s="623"/>
      <c r="U56" s="620"/>
      <c r="V56" s="624"/>
      <c r="W56" s="625"/>
      <c r="X56" s="619"/>
      <c r="Y56" s="616"/>
      <c r="Z56" s="626" t="str">
        <f t="shared" si="28"/>
        <v/>
      </c>
      <c r="AA56" s="627"/>
      <c r="AB56" s="597" t="str">
        <f t="shared" si="29"/>
        <v/>
      </c>
      <c r="AC56" s="201"/>
      <c r="AD56" s="2002"/>
      <c r="AE56" s="2003"/>
    </row>
    <row r="57" spans="2:31">
      <c r="B57" s="611">
        <v>49</v>
      </c>
      <c r="C57" s="612"/>
      <c r="D57" s="612"/>
      <c r="E57" s="613"/>
      <c r="F57" s="614"/>
      <c r="G57" s="615" t="str">
        <f t="shared" si="1"/>
        <v/>
      </c>
      <c r="H57" s="615" t="str">
        <f t="shared" si="27"/>
        <v/>
      </c>
      <c r="I57" s="616"/>
      <c r="J57" s="730" t="str">
        <f t="shared" si="5"/>
        <v/>
      </c>
      <c r="K57" s="617"/>
      <c r="L57" s="618"/>
      <c r="M57" s="619"/>
      <c r="N57" s="620"/>
      <c r="O57" s="621"/>
      <c r="P57" s="622"/>
      <c r="Q57" s="619"/>
      <c r="R57" s="620"/>
      <c r="S57" s="618"/>
      <c r="T57" s="623"/>
      <c r="U57" s="620"/>
      <c r="V57" s="624"/>
      <c r="W57" s="625"/>
      <c r="X57" s="619"/>
      <c r="Y57" s="616"/>
      <c r="Z57" s="626" t="str">
        <f t="shared" si="28"/>
        <v/>
      </c>
      <c r="AA57" s="627"/>
      <c r="AB57" s="597" t="str">
        <f t="shared" si="29"/>
        <v/>
      </c>
      <c r="AC57" s="201"/>
      <c r="AD57" s="2002"/>
      <c r="AE57" s="2003"/>
    </row>
    <row r="58" spans="2:31">
      <c r="B58" s="611">
        <v>50</v>
      </c>
      <c r="C58" s="612"/>
      <c r="D58" s="612"/>
      <c r="E58" s="613"/>
      <c r="F58" s="614"/>
      <c r="G58" s="615" t="str">
        <f t="shared" si="1"/>
        <v/>
      </c>
      <c r="H58" s="615" t="str">
        <f t="shared" si="27"/>
        <v/>
      </c>
      <c r="I58" s="616"/>
      <c r="J58" s="730" t="str">
        <f t="shared" si="5"/>
        <v/>
      </c>
      <c r="K58" s="617"/>
      <c r="L58" s="618"/>
      <c r="M58" s="619"/>
      <c r="N58" s="620"/>
      <c r="O58" s="621"/>
      <c r="P58" s="622"/>
      <c r="Q58" s="619"/>
      <c r="R58" s="620"/>
      <c r="S58" s="618"/>
      <c r="T58" s="623"/>
      <c r="U58" s="620"/>
      <c r="V58" s="624"/>
      <c r="W58" s="625"/>
      <c r="X58" s="619"/>
      <c r="Y58" s="616"/>
      <c r="Z58" s="626" t="str">
        <f t="shared" si="28"/>
        <v/>
      </c>
      <c r="AA58" s="627"/>
      <c r="AB58" s="597" t="str">
        <f t="shared" si="29"/>
        <v/>
      </c>
      <c r="AC58" s="201"/>
      <c r="AD58" s="2002"/>
      <c r="AE58" s="2003"/>
    </row>
    <row r="59" spans="2:31" ht="15.75" thickBot="1">
      <c r="B59" s="628"/>
      <c r="C59" s="629"/>
      <c r="D59" s="629"/>
      <c r="E59" s="630" t="s">
        <v>641</v>
      </c>
      <c r="F59" s="631">
        <f>SUM(F9:F58)</f>
        <v>35217376.920000002</v>
      </c>
      <c r="G59" s="632">
        <f>SUM(G9:G58)</f>
        <v>0</v>
      </c>
      <c r="H59" s="632">
        <f>SUM(H9:H58)</f>
        <v>0</v>
      </c>
      <c r="I59" s="633">
        <f>SUM(I9:I58)</f>
        <v>0</v>
      </c>
      <c r="J59" s="634">
        <f>SUM(J9:J58)</f>
        <v>40499983.457999997</v>
      </c>
      <c r="K59" s="635"/>
      <c r="L59" s="636"/>
      <c r="M59" s="637"/>
      <c r="N59" s="638"/>
      <c r="O59" s="629"/>
      <c r="P59" s="639" t="str">
        <f t="shared" si="23"/>
        <v/>
      </c>
      <c r="Q59" s="637"/>
      <c r="R59" s="638"/>
      <c r="S59" s="640"/>
      <c r="T59" s="641"/>
      <c r="U59" s="638"/>
      <c r="V59" s="642"/>
      <c r="W59" s="639" t="str">
        <f t="shared" si="25"/>
        <v/>
      </c>
      <c r="X59" s="637"/>
      <c r="Y59" s="632">
        <f>SUM(Y9:Y58)</f>
        <v>27469388.637499999</v>
      </c>
      <c r="Z59" s="643"/>
      <c r="AA59" s="644" t="str">
        <f t="shared" si="26"/>
        <v/>
      </c>
      <c r="AB59" s="634">
        <f>SUM(AB9:AB58)</f>
        <v>8.999999612569809E-3</v>
      </c>
      <c r="AC59" s="200" t="str">
        <f t="shared" si="10"/>
        <v/>
      </c>
      <c r="AD59" s="2004"/>
      <c r="AE59" s="2005"/>
    </row>
    <row r="60" spans="2:31">
      <c r="W60" s="34"/>
    </row>
    <row r="62" spans="2:31" ht="15.75" thickBot="1">
      <c r="J62" s="567"/>
    </row>
    <row r="63" spans="2:31" ht="15.75" thickBot="1">
      <c r="F63" s="781">
        <f>+F59/0.9</f>
        <v>39130418.800000004</v>
      </c>
    </row>
    <row r="65" spans="6:6">
      <c r="F65" s="917"/>
    </row>
    <row r="66" spans="6:6" ht="15.75" thickBot="1"/>
    <row r="67" spans="6:6" ht="15.75" thickBot="1">
      <c r="F67" s="781">
        <f>+F59*1.15</f>
        <v>40499983.457999997</v>
      </c>
    </row>
  </sheetData>
  <mergeCells count="122">
    <mergeCell ref="E5:F5"/>
    <mergeCell ref="E6:F6"/>
    <mergeCell ref="O3:P3"/>
    <mergeCell ref="Q3:R3"/>
    <mergeCell ref="O4:P4"/>
    <mergeCell ref="Q4:R4"/>
    <mergeCell ref="O5:P5"/>
    <mergeCell ref="Q5:R5"/>
    <mergeCell ref="G4:H4"/>
    <mergeCell ref="I4:J4"/>
    <mergeCell ref="M6:N6"/>
    <mergeCell ref="B3:D3"/>
    <mergeCell ref="K3:L3"/>
    <mergeCell ref="M3:N3"/>
    <mergeCell ref="K2:R2"/>
    <mergeCell ref="S2:AB2"/>
    <mergeCell ref="AA3:AA4"/>
    <mergeCell ref="AB3:AB4"/>
    <mergeCell ref="U4:V4"/>
    <mergeCell ref="B4:D4"/>
    <mergeCell ref="E3:F3"/>
    <mergeCell ref="E4:F4"/>
    <mergeCell ref="S4:T4"/>
    <mergeCell ref="Y3:Z3"/>
    <mergeCell ref="U3:V3"/>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AB5:AB6"/>
    <mergeCell ref="W4:X4"/>
    <mergeCell ref="Y4:Z4"/>
    <mergeCell ref="W5:X5"/>
    <mergeCell ref="Y5:Z5"/>
    <mergeCell ref="W6:X6"/>
    <mergeCell ref="Y6:Z6"/>
    <mergeCell ref="S5:T5"/>
    <mergeCell ref="U5:V5"/>
    <mergeCell ref="S6:T6"/>
    <mergeCell ref="U6:V6"/>
    <mergeCell ref="AA5:AA6"/>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D20:AE20"/>
    <mergeCell ref="AD21:AE21"/>
    <mergeCell ref="AD22:AE22"/>
    <mergeCell ref="AD23:AE23"/>
    <mergeCell ref="AD24:AE24"/>
    <mergeCell ref="AD15:AE15"/>
    <mergeCell ref="AD16:AE16"/>
    <mergeCell ref="AD17:AE17"/>
    <mergeCell ref="AD18:AE18"/>
    <mergeCell ref="AD19:AE1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s>
  <phoneticPr fontId="92" type="noConversion"/>
  <conditionalFormatting sqref="E6:F6">
    <cfRule type="cellIs" dxfId="11" priority="10" operator="greaterThan">
      <formula>0</formula>
    </cfRule>
  </conditionalFormatting>
  <conditionalFormatting sqref="I6:J6">
    <cfRule type="cellIs" dxfId="10" priority="9" operator="greaterThan">
      <formula>0</formula>
    </cfRule>
  </conditionalFormatting>
  <dataValidations count="1">
    <dataValidation type="list" allowBlank="1" showInputMessage="1" showErrorMessage="1" sqref="U9:U59 N9:N59 R9:R59" xr:uid="{FFA9A080-AC6D-4466-90C3-1336783AC8EE}">
      <formula1>$AJ$1:$AJ$2</formula1>
    </dataValidation>
  </dataValidations>
  <printOptions horizontalCentered="1"/>
  <pageMargins left="0.2" right="0.2" top="0.75" bottom="0.75" header="0.3" footer="0.3"/>
  <pageSetup paperSize="8" scale="59" orientation="landscape" r:id="rId1"/>
  <headerFooter>
    <oddFooter>&amp;L_x000D_&amp;1#&amp;"Calibri"&amp;10&amp;K000000 Data sensitivity - Public</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4"/>
  <sheetViews>
    <sheetView zoomScale="70" zoomScaleNormal="70" workbookViewId="0">
      <selection activeCell="A18" sqref="A18:XFD18"/>
    </sheetView>
  </sheetViews>
  <sheetFormatPr defaultRowHeight="15"/>
  <cols>
    <col min="1" max="1" width="11.28515625" customWidth="1"/>
    <col min="2" max="2" width="17.140625" customWidth="1"/>
    <col min="3" max="3" width="15.28515625" bestFit="1" customWidth="1"/>
    <col min="4" max="4" width="9" bestFit="1" customWidth="1"/>
    <col min="5" max="5" width="17.28515625" customWidth="1"/>
    <col min="6" max="6" width="14.7109375" customWidth="1"/>
    <col min="7" max="7" width="11.7109375" bestFit="1" customWidth="1"/>
    <col min="8" max="8" width="13" bestFit="1" customWidth="1"/>
    <col min="9" max="9" width="14.7109375" customWidth="1"/>
    <col min="10" max="10" width="21" bestFit="1" customWidth="1"/>
    <col min="11" max="11" width="14.7109375" customWidth="1"/>
    <col min="12" max="12" width="21.85546875" bestFit="1" customWidth="1"/>
    <col min="13" max="13" width="13.7109375" customWidth="1"/>
    <col min="14" max="14" width="15.28515625" bestFit="1" customWidth="1"/>
    <col min="15" max="15" width="15.28515625" customWidth="1"/>
    <col min="16" max="16" width="19.42578125" bestFit="1" customWidth="1"/>
    <col min="17" max="17" width="14.7109375" customWidth="1"/>
    <col min="18" max="18" width="17" customWidth="1"/>
    <col min="19" max="20" width="12" customWidth="1"/>
    <col min="21" max="21" width="18.5703125" bestFit="1" customWidth="1"/>
    <col min="22" max="22" width="21.42578125" bestFit="1" customWidth="1"/>
    <col min="23" max="23" width="17" bestFit="1" customWidth="1"/>
    <col min="24" max="29" width="12" customWidth="1"/>
    <col min="30" max="34" width="13.28515625" bestFit="1" customWidth="1"/>
    <col min="35" max="52" width="14.28515625" bestFit="1" customWidth="1"/>
  </cols>
  <sheetData>
    <row r="1" spans="1:64" ht="15.75" thickBot="1">
      <c r="B1" s="36">
        <f>SUM(B4:B35)</f>
        <v>57304347.829999991</v>
      </c>
      <c r="E1" s="36">
        <f>SUM(E4:E35)</f>
        <v>57304347.859999999</v>
      </c>
      <c r="K1">
        <v>0.85</v>
      </c>
    </row>
    <row r="2" spans="1:64">
      <c r="A2" s="17"/>
      <c r="B2" s="2075" t="s">
        <v>660</v>
      </c>
      <c r="C2" s="2076"/>
      <c r="D2" s="2077"/>
      <c r="E2" s="2078" t="s">
        <v>661</v>
      </c>
      <c r="F2" s="2079"/>
      <c r="G2" s="18"/>
      <c r="H2" s="2080" t="s">
        <v>662</v>
      </c>
      <c r="I2" s="2081"/>
      <c r="J2" s="18"/>
      <c r="K2" s="2073" t="s">
        <v>663</v>
      </c>
      <c r="L2" s="2074"/>
      <c r="M2" s="18"/>
      <c r="N2" s="2069" t="s">
        <v>664</v>
      </c>
      <c r="O2" s="2070"/>
      <c r="P2" s="956"/>
      <c r="Q2" s="2071" t="s">
        <v>665</v>
      </c>
      <c r="R2" s="2072"/>
      <c r="AQ2" s="94"/>
      <c r="AR2" s="95"/>
      <c r="AS2" s="95"/>
      <c r="AT2" s="95"/>
      <c r="AU2" s="95"/>
      <c r="AV2" s="95"/>
      <c r="AW2" s="95"/>
      <c r="AX2" s="95"/>
      <c r="AY2" s="95"/>
      <c r="AZ2" s="95"/>
      <c r="BA2" s="95"/>
      <c r="BB2" s="95"/>
      <c r="BC2" s="95"/>
      <c r="BD2" s="95"/>
      <c r="BE2" s="95"/>
      <c r="BF2" s="95"/>
      <c r="BG2" s="95"/>
      <c r="BH2" s="95"/>
      <c r="BI2" s="95"/>
      <c r="BJ2" s="95"/>
      <c r="BK2" s="95"/>
      <c r="BL2" s="96"/>
    </row>
    <row r="3" spans="1:64" ht="15.75" thickBot="1">
      <c r="A3" s="19" t="s">
        <v>666</v>
      </c>
      <c r="B3" s="28" t="s">
        <v>667</v>
      </c>
      <c r="C3" s="21" t="s">
        <v>668</v>
      </c>
      <c r="D3" s="20" t="s">
        <v>355</v>
      </c>
      <c r="E3" s="28" t="s">
        <v>667</v>
      </c>
      <c r="F3" s="21" t="s">
        <v>668</v>
      </c>
      <c r="G3" s="21" t="s">
        <v>355</v>
      </c>
      <c r="H3" s="28" t="s">
        <v>667</v>
      </c>
      <c r="I3" s="21" t="s">
        <v>668</v>
      </c>
      <c r="J3" s="21" t="s">
        <v>355</v>
      </c>
      <c r="K3" s="28" t="s">
        <v>667</v>
      </c>
      <c r="L3" s="21" t="s">
        <v>668</v>
      </c>
      <c r="M3" s="21" t="s">
        <v>355</v>
      </c>
      <c r="N3" s="28" t="s">
        <v>667</v>
      </c>
      <c r="O3" s="21" t="s">
        <v>669</v>
      </c>
      <c r="P3" s="21"/>
      <c r="Q3" s="28" t="s">
        <v>666</v>
      </c>
      <c r="R3" s="22" t="s">
        <v>668</v>
      </c>
      <c r="S3" s="957"/>
      <c r="AG3" s="4"/>
      <c r="AQ3" s="97"/>
      <c r="BL3" s="98"/>
    </row>
    <row r="4" spans="1:64">
      <c r="A4" s="958">
        <v>45981</v>
      </c>
      <c r="B4" s="29">
        <v>0</v>
      </c>
      <c r="C4" s="23">
        <f>B4</f>
        <v>0</v>
      </c>
      <c r="D4" s="1119">
        <f>C4/$B$1</f>
        <v>0</v>
      </c>
      <c r="E4" s="29">
        <v>0</v>
      </c>
      <c r="F4" s="23">
        <f>E4</f>
        <v>0</v>
      </c>
      <c r="G4" s="25">
        <v>0</v>
      </c>
      <c r="H4" s="29"/>
      <c r="I4" s="23"/>
      <c r="J4" s="25" t="str">
        <f>IF(H4="","",I4/$B$1)</f>
        <v/>
      </c>
      <c r="K4" s="41"/>
      <c r="L4" s="23"/>
      <c r="M4" s="25" t="str">
        <f>IF(K4="","",L4/$B$1)</f>
        <v/>
      </c>
      <c r="N4" s="29"/>
      <c r="O4" s="23"/>
      <c r="P4" s="25"/>
      <c r="Q4" s="29">
        <f t="shared" ref="Q4:Q9" si="0">H4-E4</f>
        <v>0</v>
      </c>
      <c r="R4" s="23">
        <f>Q4</f>
        <v>0</v>
      </c>
      <c r="T4" s="2" t="s">
        <v>670</v>
      </c>
      <c r="AQ4" s="97"/>
      <c r="BL4" s="98"/>
    </row>
    <row r="5" spans="1:64">
      <c r="A5" s="958">
        <f t="shared" ref="A5:A23" si="1">EOMONTH(A4,1)</f>
        <v>46022</v>
      </c>
      <c r="B5" s="29">
        <v>1171930.69</v>
      </c>
      <c r="C5" s="1118">
        <f>C4+B5</f>
        <v>1171930.69</v>
      </c>
      <c r="D5" s="1119">
        <f t="shared" ref="D5:D21" si="2">C5/$B$1</f>
        <v>2.0450990795265109E-2</v>
      </c>
      <c r="E5" s="29">
        <v>1544834.37</v>
      </c>
      <c r="F5" s="23">
        <f>F4+E5</f>
        <v>1544834.37</v>
      </c>
      <c r="G5" s="25">
        <f>F5/$E$1</f>
        <v>2.69584146350322E-2</v>
      </c>
      <c r="H5" s="29">
        <v>1544834.37</v>
      </c>
      <c r="I5" s="23">
        <v>1544834.37</v>
      </c>
      <c r="J5" s="25">
        <f>IF(H5="",J4,I5/$E$1)</f>
        <v>2.69584146350322E-2</v>
      </c>
      <c r="K5" s="41"/>
      <c r="L5" s="23"/>
      <c r="M5" s="25"/>
      <c r="N5" s="29"/>
      <c r="O5" s="23"/>
      <c r="P5" s="25"/>
      <c r="Q5" s="29">
        <f t="shared" si="0"/>
        <v>0</v>
      </c>
      <c r="R5" s="23">
        <f t="shared" ref="R5:R10" si="3">Q5+R4</f>
        <v>0</v>
      </c>
      <c r="AQ5" s="97"/>
      <c r="BL5" s="98"/>
    </row>
    <row r="6" spans="1:64">
      <c r="A6" s="958">
        <f t="shared" si="1"/>
        <v>46053</v>
      </c>
      <c r="B6" s="29">
        <v>5067335.2300000004</v>
      </c>
      <c r="C6" s="1118">
        <f t="shared" ref="C6:C21" si="4">C5+B6</f>
        <v>6239265.9199999999</v>
      </c>
      <c r="D6" s="1119">
        <f t="shared" si="2"/>
        <v>0.10887945079681402</v>
      </c>
      <c r="E6" s="29">
        <v>4767688.2699999996</v>
      </c>
      <c r="F6" s="23">
        <f>F5+E6</f>
        <v>6312522.6399999997</v>
      </c>
      <c r="G6" s="25">
        <f>F6/$E$1</f>
        <v>0.11015783052661372</v>
      </c>
      <c r="H6" s="29">
        <f>I6-I5</f>
        <v>4767688.2699999996</v>
      </c>
      <c r="I6" s="23">
        <v>6312522.6399999997</v>
      </c>
      <c r="J6" s="25">
        <f t="shared" ref="J6:J7" si="5">IF(H6="",J5,I6/$E$1)</f>
        <v>0.11015783052661372</v>
      </c>
      <c r="K6" s="41"/>
      <c r="L6" s="23"/>
      <c r="M6" s="25" t="str">
        <f t="shared" ref="M6:M7" si="6">IF(K6="","",L6/$B$1)</f>
        <v/>
      </c>
      <c r="N6" s="29"/>
      <c r="O6" s="23"/>
      <c r="P6" s="25"/>
      <c r="Q6" s="29">
        <f t="shared" si="0"/>
        <v>0</v>
      </c>
      <c r="R6" s="23">
        <f t="shared" si="3"/>
        <v>0</v>
      </c>
      <c r="AQ6" s="97"/>
      <c r="BL6" s="98"/>
    </row>
    <row r="7" spans="1:64">
      <c r="A7" s="958">
        <f t="shared" si="1"/>
        <v>46081</v>
      </c>
      <c r="B7" s="29">
        <v>6259862.3499999996</v>
      </c>
      <c r="C7" s="1118">
        <f t="shared" si="4"/>
        <v>12499128.27</v>
      </c>
      <c r="D7" s="1119">
        <f t="shared" si="2"/>
        <v>0.21811832336143352</v>
      </c>
      <c r="E7" s="29">
        <v>2397384.38</v>
      </c>
      <c r="F7" s="23">
        <f t="shared" ref="F7:F22" si="7">F6+E7</f>
        <v>8709907.0199999996</v>
      </c>
      <c r="G7" s="25">
        <f t="shared" ref="G7:G22" si="8">F7/$E$1</f>
        <v>0.15199382499350897</v>
      </c>
      <c r="H7" s="29">
        <f t="shared" ref="H7:H13" si="9">I7-I6</f>
        <v>3835471.4699999997</v>
      </c>
      <c r="I7" s="23">
        <v>10147994.109999999</v>
      </c>
      <c r="J7" s="25">
        <f t="shared" si="5"/>
        <v>0.17708942670096375</v>
      </c>
      <c r="K7" s="41"/>
      <c r="L7" s="23"/>
      <c r="M7" s="25" t="str">
        <f t="shared" si="6"/>
        <v/>
      </c>
      <c r="N7" s="29"/>
      <c r="O7" s="23"/>
      <c r="P7" s="25"/>
      <c r="Q7" s="29">
        <f t="shared" si="0"/>
        <v>1438087.0899999999</v>
      </c>
      <c r="R7" s="23">
        <f t="shared" si="3"/>
        <v>1438087.0899999999</v>
      </c>
      <c r="W7" s="550"/>
      <c r="AQ7" s="97"/>
      <c r="BL7" s="98"/>
    </row>
    <row r="8" spans="1:64">
      <c r="A8" s="958">
        <f t="shared" si="1"/>
        <v>46112</v>
      </c>
      <c r="B8" s="29">
        <v>5453214.0999999996</v>
      </c>
      <c r="C8" s="1118">
        <f t="shared" si="4"/>
        <v>17952342.369999997</v>
      </c>
      <c r="D8" s="1119">
        <f t="shared" si="2"/>
        <v>0.31328063314249222</v>
      </c>
      <c r="E8" s="29">
        <v>3554791.84</v>
      </c>
      <c r="F8" s="23">
        <f t="shared" si="7"/>
        <v>12264698.859999999</v>
      </c>
      <c r="G8" s="25">
        <f t="shared" si="8"/>
        <v>0.2140273699643844</v>
      </c>
      <c r="H8" s="29">
        <f t="shared" si="9"/>
        <v>4746185.4400000013</v>
      </c>
      <c r="I8" s="23">
        <v>14894179.550000001</v>
      </c>
      <c r="J8" s="1129">
        <f t="shared" ref="J8:J15" si="10">IF(H8="",J7,I8/$E$1)</f>
        <v>0.25991360352599957</v>
      </c>
      <c r="K8" s="41"/>
      <c r="L8" s="23"/>
      <c r="M8" s="25" t="str">
        <f t="shared" ref="M8" si="11">IF(K8="","",L8/$B$1)</f>
        <v/>
      </c>
      <c r="N8" s="29"/>
      <c r="O8" s="23"/>
      <c r="P8" s="1129"/>
      <c r="Q8" s="29">
        <f t="shared" si="0"/>
        <v>1191393.6000000015</v>
      </c>
      <c r="R8" s="23">
        <f t="shared" si="3"/>
        <v>2629480.6900000013</v>
      </c>
      <c r="T8" s="2" t="s">
        <v>671</v>
      </c>
      <c r="W8" s="550"/>
      <c r="AQ8" s="97"/>
      <c r="BL8" s="98"/>
    </row>
    <row r="9" spans="1:64">
      <c r="A9" s="958">
        <f t="shared" si="1"/>
        <v>46142</v>
      </c>
      <c r="B9" s="29">
        <v>3444527.22</v>
      </c>
      <c r="C9" s="1118">
        <f t="shared" si="4"/>
        <v>21396869.589999996</v>
      </c>
      <c r="D9" s="1119">
        <f t="shared" si="2"/>
        <v>0.37338998523246958</v>
      </c>
      <c r="E9" s="29">
        <v>3143582.06</v>
      </c>
      <c r="F9" s="23">
        <f t="shared" si="7"/>
        <v>15408280.92</v>
      </c>
      <c r="G9" s="25">
        <f t="shared" si="8"/>
        <v>0.26888502348275395</v>
      </c>
      <c r="H9" s="29">
        <f t="shared" si="9"/>
        <v>5971484.9399999976</v>
      </c>
      <c r="I9" s="23">
        <v>20865664.489999998</v>
      </c>
      <c r="J9" s="1129">
        <f t="shared" si="10"/>
        <v>0.36412009331258444</v>
      </c>
      <c r="K9" s="41"/>
      <c r="L9" s="23"/>
      <c r="M9" s="25" t="str">
        <f t="shared" ref="M9:M14" si="12">IF(K9="","",L9/$B$1)</f>
        <v/>
      </c>
      <c r="N9" s="29"/>
      <c r="O9" s="23"/>
      <c r="P9" s="1129"/>
      <c r="Q9" s="29">
        <f t="shared" si="0"/>
        <v>2827902.8799999976</v>
      </c>
      <c r="R9" s="23">
        <f t="shared" si="3"/>
        <v>5457383.5699999984</v>
      </c>
      <c r="W9" s="550"/>
      <c r="AQ9" s="97"/>
      <c r="BL9" s="98"/>
    </row>
    <row r="10" spans="1:64">
      <c r="A10" s="958">
        <f t="shared" si="1"/>
        <v>46173</v>
      </c>
      <c r="B10" s="29">
        <v>5598187.54</v>
      </c>
      <c r="C10" s="1118">
        <f t="shared" si="4"/>
        <v>26995057.129999995</v>
      </c>
      <c r="D10" s="1119">
        <f t="shared" si="2"/>
        <v>0.47108218053687601</v>
      </c>
      <c r="E10" s="29">
        <v>3024133.33</v>
      </c>
      <c r="F10" s="23">
        <f t="shared" si="7"/>
        <v>18432414.25</v>
      </c>
      <c r="G10" s="25">
        <f t="shared" si="8"/>
        <v>0.32165821509795645</v>
      </c>
      <c r="H10" s="29">
        <f t="shared" si="9"/>
        <v>4168106.66</v>
      </c>
      <c r="I10" s="23">
        <v>25033771.149999999</v>
      </c>
      <c r="J10" s="1129">
        <f t="shared" si="10"/>
        <v>0.43685640068987253</v>
      </c>
      <c r="K10" s="41"/>
      <c r="L10" s="23"/>
      <c r="M10" s="25" t="str">
        <f t="shared" si="12"/>
        <v/>
      </c>
      <c r="N10" s="29"/>
      <c r="O10" s="23"/>
      <c r="P10" s="25"/>
      <c r="Q10" s="29">
        <f t="shared" ref="Q10" si="13">H10-E10</f>
        <v>1143973.33</v>
      </c>
      <c r="R10" s="23">
        <f t="shared" si="3"/>
        <v>6601356.8999999985</v>
      </c>
      <c r="U10" s="756"/>
      <c r="V10" s="764"/>
      <c r="W10" s="550"/>
      <c r="AQ10" s="97"/>
      <c r="BL10" s="98"/>
    </row>
    <row r="11" spans="1:64">
      <c r="A11" s="958">
        <f t="shared" si="1"/>
        <v>46203</v>
      </c>
      <c r="B11" s="29">
        <v>6730893.9299999997</v>
      </c>
      <c r="C11" s="1118">
        <f t="shared" si="4"/>
        <v>33725951.059999995</v>
      </c>
      <c r="D11" s="1119">
        <f t="shared" si="2"/>
        <v>0.58854087581717096</v>
      </c>
      <c r="E11" s="29">
        <v>3543673.44</v>
      </c>
      <c r="F11" s="23">
        <f t="shared" si="7"/>
        <v>21976087.690000001</v>
      </c>
      <c r="G11" s="25">
        <f t="shared" si="8"/>
        <v>0.38349773639671608</v>
      </c>
      <c r="H11" s="29">
        <f t="shared" si="9"/>
        <v>5593409.9700000025</v>
      </c>
      <c r="I11" s="23">
        <v>30627181.120000001</v>
      </c>
      <c r="J11" s="1129">
        <f t="shared" si="10"/>
        <v>0.53446522408430741</v>
      </c>
      <c r="K11" s="41"/>
      <c r="L11" s="23"/>
      <c r="M11" s="25" t="str">
        <f t="shared" si="12"/>
        <v/>
      </c>
      <c r="N11" s="29"/>
      <c r="Q11" s="29">
        <f t="shared" ref="Q11" si="14">H11-E11</f>
        <v>2049736.5300000026</v>
      </c>
      <c r="R11" s="23">
        <f>Q11+R10</f>
        <v>8651093.4300000016</v>
      </c>
      <c r="U11" s="764"/>
      <c r="W11" s="550"/>
      <c r="AQ11" s="97"/>
      <c r="BL11" s="98"/>
    </row>
    <row r="12" spans="1:64">
      <c r="A12" s="958">
        <f t="shared" si="1"/>
        <v>46234</v>
      </c>
      <c r="B12" s="29">
        <v>4275796.2</v>
      </c>
      <c r="C12" s="1118">
        <f t="shared" si="4"/>
        <v>38001747.259999998</v>
      </c>
      <c r="D12" s="1119">
        <f t="shared" si="2"/>
        <v>0.66315643924151446</v>
      </c>
      <c r="E12" s="29">
        <v>4949222.37</v>
      </c>
      <c r="F12" s="23">
        <f t="shared" si="7"/>
        <v>26925310.060000002</v>
      </c>
      <c r="G12" s="25">
        <f t="shared" si="8"/>
        <v>0.46986504629249265</v>
      </c>
      <c r="H12" s="29">
        <f t="shared" si="9"/>
        <v>8087974.7300000004</v>
      </c>
      <c r="I12" s="23">
        <v>38715155.850000001</v>
      </c>
      <c r="J12" s="1129">
        <f t="shared" si="10"/>
        <v>0.67560590593552916</v>
      </c>
      <c r="K12" s="41"/>
      <c r="L12" s="23"/>
      <c r="M12" s="25" t="str">
        <f t="shared" si="12"/>
        <v/>
      </c>
      <c r="N12" s="29"/>
      <c r="O12" s="23"/>
      <c r="P12" s="1129"/>
      <c r="Q12" s="29">
        <f t="shared" ref="Q12:Q14" si="15">H12-E12</f>
        <v>3138752.3600000003</v>
      </c>
      <c r="R12" s="23">
        <f t="shared" ref="R12:R14" si="16">Q12+R11</f>
        <v>11789845.790000003</v>
      </c>
      <c r="W12" s="550"/>
      <c r="AQ12" s="97"/>
      <c r="BL12" s="98"/>
    </row>
    <row r="13" spans="1:64">
      <c r="A13" s="958">
        <f t="shared" si="1"/>
        <v>46265</v>
      </c>
      <c r="B13" s="29">
        <v>3201385.28</v>
      </c>
      <c r="C13" s="1118">
        <f t="shared" si="4"/>
        <v>41203132.539999999</v>
      </c>
      <c r="D13" s="1119">
        <f t="shared" si="2"/>
        <v>0.71902279844862527</v>
      </c>
      <c r="E13" s="29">
        <v>3786711.83</v>
      </c>
      <c r="F13" s="23">
        <f t="shared" si="7"/>
        <v>30712021.890000001</v>
      </c>
      <c r="G13" s="25">
        <f t="shared" si="8"/>
        <v>0.53594575345368922</v>
      </c>
      <c r="H13" s="29">
        <f t="shared" si="9"/>
        <v>5916442.7800000012</v>
      </c>
      <c r="I13" s="23">
        <v>44631598.630000003</v>
      </c>
      <c r="J13" s="1129">
        <f t="shared" si="10"/>
        <v>0.7788518724449891</v>
      </c>
      <c r="K13" s="41"/>
      <c r="L13" s="23"/>
      <c r="M13" s="25" t="str">
        <f t="shared" si="12"/>
        <v/>
      </c>
      <c r="N13" s="29"/>
      <c r="O13" s="23"/>
      <c r="P13" s="25"/>
      <c r="Q13" s="29">
        <f t="shared" si="15"/>
        <v>2129730.9500000011</v>
      </c>
      <c r="R13" s="23">
        <f t="shared" si="16"/>
        <v>13919576.740000004</v>
      </c>
      <c r="V13" s="764"/>
      <c r="W13" s="550"/>
      <c r="X13" s="676"/>
      <c r="AQ13" s="97"/>
      <c r="BL13" s="98"/>
    </row>
    <row r="14" spans="1:64">
      <c r="A14" s="958">
        <f t="shared" si="1"/>
        <v>46295</v>
      </c>
      <c r="B14" s="29">
        <v>3386222.64</v>
      </c>
      <c r="C14" s="1118">
        <f t="shared" si="4"/>
        <v>44589355.18</v>
      </c>
      <c r="D14" s="1119">
        <f t="shared" si="2"/>
        <v>0.77811469580422599</v>
      </c>
      <c r="E14" s="29">
        <v>2486097.98</v>
      </c>
      <c r="F14" s="23">
        <f t="shared" si="7"/>
        <v>33198119.870000001</v>
      </c>
      <c r="G14" s="25">
        <f t="shared" si="8"/>
        <v>0.57932986081799909</v>
      </c>
      <c r="H14" s="29">
        <f>I14-I13</f>
        <v>6031493.6799999997</v>
      </c>
      <c r="I14" s="23">
        <v>50663092.310000002</v>
      </c>
      <c r="J14" s="1129">
        <f t="shared" si="10"/>
        <v>0.88410555572109084</v>
      </c>
      <c r="K14" s="29"/>
      <c r="L14" s="23"/>
      <c r="M14" s="25" t="str">
        <f t="shared" si="12"/>
        <v/>
      </c>
      <c r="N14" s="29"/>
      <c r="Q14" s="29">
        <f t="shared" si="15"/>
        <v>3545395.6999999997</v>
      </c>
      <c r="R14" s="23">
        <f t="shared" si="16"/>
        <v>17464972.440000005</v>
      </c>
      <c r="V14" s="764"/>
      <c r="W14" s="550"/>
      <c r="AQ14" s="97"/>
      <c r="BL14" s="98"/>
    </row>
    <row r="15" spans="1:64">
      <c r="A15" s="958">
        <f t="shared" si="1"/>
        <v>46326</v>
      </c>
      <c r="B15" s="29">
        <v>380601.51</v>
      </c>
      <c r="C15" s="1118">
        <f t="shared" si="4"/>
        <v>44969956.689999998</v>
      </c>
      <c r="D15" s="1119">
        <f t="shared" si="2"/>
        <v>0.78475645204808198</v>
      </c>
      <c r="E15" s="29">
        <v>2989076.48</v>
      </c>
      <c r="F15" s="23">
        <f t="shared" si="7"/>
        <v>36187196.350000001</v>
      </c>
      <c r="G15" s="25">
        <f t="shared" si="8"/>
        <v>0.63149128646239516</v>
      </c>
      <c r="H15" s="29">
        <f>I15-I14</f>
        <v>1546131.5099999979</v>
      </c>
      <c r="I15" s="23">
        <v>52209223.82</v>
      </c>
      <c r="J15" s="1129">
        <f t="shared" si="10"/>
        <v>0.91108660633486527</v>
      </c>
      <c r="K15" s="29"/>
      <c r="L15" s="23"/>
      <c r="M15" s="25" t="str">
        <f t="shared" ref="M15" si="17">IF(K15="","",L15/$B$1)</f>
        <v/>
      </c>
      <c r="N15" s="29">
        <v>2762084.3</v>
      </c>
      <c r="O15" s="23">
        <f>I15</f>
        <v>52209223.82</v>
      </c>
      <c r="P15" s="1129">
        <f>IF(N15="",P13,O15/$E$1)</f>
        <v>0.91108660633486527</v>
      </c>
      <c r="Q15" s="29"/>
      <c r="R15" s="23"/>
      <c r="V15" s="764"/>
      <c r="W15" s="550"/>
      <c r="AQ15" s="97"/>
      <c r="BL15" s="98"/>
    </row>
    <row r="16" spans="1:64">
      <c r="A16" s="958">
        <f t="shared" si="1"/>
        <v>46356</v>
      </c>
      <c r="B16" s="29">
        <v>1790963.51</v>
      </c>
      <c r="C16" s="1118">
        <f t="shared" si="4"/>
        <v>46760920.199999996</v>
      </c>
      <c r="D16" s="1119">
        <f t="shared" si="2"/>
        <v>0.81600998825990834</v>
      </c>
      <c r="E16" s="29">
        <v>4160533.84</v>
      </c>
      <c r="F16" s="23">
        <f t="shared" si="7"/>
        <v>40347730.189999998</v>
      </c>
      <c r="G16" s="25">
        <f t="shared" si="8"/>
        <v>0.70409544295963999</v>
      </c>
      <c r="H16" s="29"/>
      <c r="I16" s="23"/>
      <c r="J16" s="25"/>
      <c r="K16" s="29"/>
      <c r="L16" s="23"/>
      <c r="M16" s="25"/>
      <c r="N16" s="29">
        <v>2672588.16</v>
      </c>
      <c r="O16" s="23">
        <f>N16+O15</f>
        <v>54881811.980000004</v>
      </c>
      <c r="P16" s="1129">
        <f>IF(N16="",P15,O16/$E$1)</f>
        <v>0.95772509468359224</v>
      </c>
      <c r="Q16" s="29"/>
      <c r="R16" s="23"/>
      <c r="V16" s="764"/>
      <c r="W16" s="550"/>
      <c r="AQ16" s="97"/>
      <c r="BL16" s="98"/>
    </row>
    <row r="17" spans="1:64">
      <c r="A17" s="958">
        <f t="shared" si="1"/>
        <v>46387</v>
      </c>
      <c r="B17" s="29">
        <v>754944.56</v>
      </c>
      <c r="C17" s="1118">
        <f t="shared" si="4"/>
        <v>47515864.759999998</v>
      </c>
      <c r="D17" s="1119">
        <f t="shared" si="2"/>
        <v>0.8291842863470209</v>
      </c>
      <c r="E17" s="29">
        <v>2710371.91</v>
      </c>
      <c r="F17" s="23">
        <f t="shared" si="7"/>
        <v>43058102.099999994</v>
      </c>
      <c r="G17" s="25">
        <f t="shared" si="8"/>
        <v>0.75139328354621637</v>
      </c>
      <c r="H17" s="29"/>
      <c r="I17" s="23"/>
      <c r="J17" s="25"/>
      <c r="K17" s="29"/>
      <c r="L17" s="23"/>
      <c r="M17" s="25"/>
      <c r="N17" s="29">
        <v>1580109.1000000101</v>
      </c>
      <c r="O17" s="23">
        <f>N17+O16</f>
        <v>56461921.080000013</v>
      </c>
      <c r="P17" s="1129">
        <f>IF(N17="",P16,O17/$E$1)</f>
        <v>0.98529907744420864</v>
      </c>
      <c r="Q17" s="29"/>
      <c r="R17" s="23"/>
      <c r="V17" s="764">
        <f>F7-I7</f>
        <v>-1438087.0899999999</v>
      </c>
      <c r="W17" s="550"/>
      <c r="AQ17" s="97"/>
      <c r="BL17" s="98"/>
    </row>
    <row r="18" spans="1:64">
      <c r="A18" s="958">
        <f t="shared" si="1"/>
        <v>46418</v>
      </c>
      <c r="B18" s="29">
        <v>1737470.19</v>
      </c>
      <c r="C18" s="1118">
        <f t="shared" si="4"/>
        <v>49253334.949999996</v>
      </c>
      <c r="D18" s="1119">
        <f t="shared" si="2"/>
        <v>0.85950432759684725</v>
      </c>
      <c r="E18" s="29">
        <v>3764135.9</v>
      </c>
      <c r="F18" s="23">
        <f t="shared" si="7"/>
        <v>46822237.999999993</v>
      </c>
      <c r="G18" s="25">
        <f t="shared" si="8"/>
        <v>0.81708002531310886</v>
      </c>
      <c r="H18" s="29"/>
      <c r="I18" s="23"/>
      <c r="J18" s="25"/>
      <c r="K18" s="29"/>
      <c r="L18" s="23"/>
      <c r="M18" s="25"/>
      <c r="N18" s="29">
        <v>842426.78</v>
      </c>
      <c r="O18" s="23">
        <f>N18+O17</f>
        <v>57304347.860000014</v>
      </c>
      <c r="P18" s="1129">
        <f>IF(N18="",P17,O18/$E$1)</f>
        <v>1.0000000000000002</v>
      </c>
      <c r="Q18" s="29"/>
      <c r="R18" s="23"/>
      <c r="V18" s="550"/>
      <c r="W18" s="550"/>
      <c r="AQ18" s="97"/>
      <c r="BL18" s="98"/>
    </row>
    <row r="19" spans="1:64">
      <c r="A19" s="958">
        <f t="shared" si="1"/>
        <v>46446</v>
      </c>
      <c r="B19" s="29">
        <v>2251414.44</v>
      </c>
      <c r="C19" s="1118">
        <f t="shared" si="4"/>
        <v>51504749.389999993</v>
      </c>
      <c r="D19" s="1119">
        <f t="shared" si="2"/>
        <v>0.89879304695683515</v>
      </c>
      <c r="E19" s="29">
        <v>2982461.63</v>
      </c>
      <c r="F19" s="23">
        <f t="shared" si="7"/>
        <v>49804699.629999995</v>
      </c>
      <c r="G19" s="25">
        <f t="shared" si="8"/>
        <v>0.86912601730810446</v>
      </c>
      <c r="H19" s="29"/>
      <c r="I19" s="23"/>
      <c r="J19" s="25"/>
      <c r="K19" s="29"/>
      <c r="L19" s="23"/>
      <c r="M19" s="25"/>
      <c r="N19" s="29"/>
      <c r="O19" s="23"/>
      <c r="P19" s="1129"/>
      <c r="Q19" s="29"/>
      <c r="R19" s="23"/>
      <c r="V19" s="676"/>
      <c r="AQ19" s="97"/>
      <c r="BL19" s="98"/>
    </row>
    <row r="20" spans="1:64">
      <c r="A20" s="958">
        <f t="shared" si="1"/>
        <v>46477</v>
      </c>
      <c r="B20" s="29">
        <v>2059860.79</v>
      </c>
      <c r="C20" s="1118">
        <f t="shared" si="4"/>
        <v>53564610.179999992</v>
      </c>
      <c r="D20" s="1119">
        <f t="shared" si="2"/>
        <v>0.93473902432160361</v>
      </c>
      <c r="E20" s="29">
        <v>3710101.56</v>
      </c>
      <c r="F20" s="23">
        <f t="shared" si="7"/>
        <v>53514801.189999998</v>
      </c>
      <c r="G20" s="25">
        <f t="shared" si="8"/>
        <v>0.93386982294505427</v>
      </c>
      <c r="H20" s="29"/>
      <c r="I20" s="23"/>
      <c r="J20" s="25"/>
      <c r="K20" s="29"/>
      <c r="L20" s="23"/>
      <c r="M20" s="1114"/>
      <c r="N20" s="29"/>
      <c r="O20" s="23"/>
      <c r="P20" s="1129"/>
      <c r="Q20" s="29"/>
      <c r="R20" s="23"/>
      <c r="W20" s="550"/>
      <c r="AQ20" s="97"/>
      <c r="BL20" s="98"/>
    </row>
    <row r="21" spans="1:64">
      <c r="A21" s="958">
        <f t="shared" si="1"/>
        <v>46507</v>
      </c>
      <c r="B21" s="29">
        <v>3739737.65</v>
      </c>
      <c r="C21" s="1118">
        <f t="shared" si="4"/>
        <v>57304347.829999991</v>
      </c>
      <c r="D21" s="1119">
        <f t="shared" si="2"/>
        <v>1</v>
      </c>
      <c r="E21" s="29">
        <v>2863352.06</v>
      </c>
      <c r="F21" s="23">
        <f t="shared" si="7"/>
        <v>56378153.25</v>
      </c>
      <c r="G21" s="25">
        <f t="shared" si="8"/>
        <v>0.98383727161047563</v>
      </c>
      <c r="H21" s="29"/>
      <c r="I21" s="23"/>
      <c r="J21" s="25"/>
      <c r="K21" s="29"/>
      <c r="L21" s="23"/>
      <c r="M21" s="25"/>
      <c r="N21" s="29"/>
      <c r="O21" s="23"/>
      <c r="P21" s="25"/>
      <c r="Q21" s="29"/>
      <c r="R21" s="23"/>
      <c r="V21" s="676"/>
      <c r="W21" s="550"/>
      <c r="AQ21" s="97"/>
      <c r="BL21" s="98"/>
    </row>
    <row r="22" spans="1:64">
      <c r="A22" s="958">
        <f t="shared" si="1"/>
        <v>46538</v>
      </c>
      <c r="B22" s="29"/>
      <c r="C22" s="1118"/>
      <c r="D22" s="1119"/>
      <c r="E22" s="29">
        <v>926194.61</v>
      </c>
      <c r="F22" s="23">
        <f t="shared" si="7"/>
        <v>57304347.859999999</v>
      </c>
      <c r="G22" s="25">
        <f t="shared" si="8"/>
        <v>1</v>
      </c>
      <c r="H22" s="29"/>
      <c r="I22" s="23"/>
      <c r="J22" s="25"/>
      <c r="K22" s="29"/>
      <c r="L22" s="23"/>
      <c r="M22" s="25"/>
      <c r="N22" s="29" t="s">
        <v>677</v>
      </c>
      <c r="O22" s="23"/>
      <c r="P22" s="25"/>
      <c r="Q22" s="29"/>
      <c r="R22" s="23"/>
      <c r="U22" s="2" t="s">
        <v>672</v>
      </c>
      <c r="W22" s="550"/>
      <c r="AQ22" s="97"/>
      <c r="BL22" s="98"/>
    </row>
    <row r="23" spans="1:64">
      <c r="A23" s="958">
        <f t="shared" si="1"/>
        <v>46568</v>
      </c>
      <c r="B23" s="29"/>
      <c r="D23" s="1119" t="s">
        <v>677</v>
      </c>
      <c r="E23" s="29"/>
      <c r="F23" s="23"/>
      <c r="G23" s="25"/>
      <c r="H23" s="29"/>
      <c r="I23" s="23"/>
      <c r="J23" s="24"/>
      <c r="K23" s="29"/>
      <c r="L23" s="23"/>
      <c r="M23" s="1114"/>
      <c r="N23" s="29"/>
      <c r="O23" s="23"/>
      <c r="P23" s="25"/>
      <c r="Q23" s="29"/>
      <c r="R23" s="23"/>
      <c r="W23" s="550"/>
      <c r="AQ23" s="97"/>
      <c r="BL23" s="98"/>
    </row>
    <row r="24" spans="1:64">
      <c r="A24" s="958"/>
      <c r="B24" s="29"/>
      <c r="C24" s="23"/>
      <c r="D24" s="25"/>
      <c r="E24" s="29"/>
      <c r="F24" s="23"/>
      <c r="G24" s="25"/>
      <c r="H24" s="29"/>
      <c r="I24" s="23"/>
      <c r="J24" s="24"/>
      <c r="K24" s="29"/>
      <c r="L24" s="23"/>
      <c r="M24" s="1131"/>
      <c r="N24" s="29"/>
      <c r="O24" s="23"/>
      <c r="P24" s="25"/>
      <c r="Q24" s="29"/>
      <c r="R24" s="23"/>
      <c r="W24" s="550"/>
      <c r="AQ24" s="97"/>
      <c r="BL24" s="98"/>
    </row>
    <row r="25" spans="1:64">
      <c r="A25" s="958"/>
      <c r="B25" s="29"/>
      <c r="C25" s="23"/>
      <c r="D25" s="25"/>
      <c r="E25" s="29"/>
      <c r="F25" s="23"/>
      <c r="G25" s="25"/>
      <c r="H25" s="29"/>
      <c r="I25" s="23"/>
      <c r="J25" s="24"/>
      <c r="K25" s="29"/>
      <c r="L25" s="23"/>
      <c r="M25" s="25"/>
      <c r="N25" s="29"/>
      <c r="O25" s="23"/>
      <c r="P25" s="25"/>
      <c r="Q25" s="29"/>
      <c r="R25" s="23"/>
      <c r="W25" s="764"/>
      <c r="AQ25" s="97"/>
      <c r="BL25" s="98"/>
    </row>
    <row r="26" spans="1:64">
      <c r="A26" s="958"/>
      <c r="B26" s="29"/>
      <c r="C26" s="23"/>
      <c r="D26" s="25"/>
      <c r="E26" s="29"/>
      <c r="F26" s="23"/>
      <c r="G26" s="25"/>
      <c r="H26" s="29"/>
      <c r="I26" s="23"/>
      <c r="J26" s="24"/>
      <c r="K26" s="29"/>
      <c r="L26" s="23"/>
      <c r="M26" s="25"/>
      <c r="N26" s="29"/>
      <c r="O26" s="23"/>
      <c r="P26" s="25"/>
      <c r="Q26" s="29"/>
      <c r="R26" s="23"/>
      <c r="AQ26" s="97"/>
      <c r="BL26" s="98"/>
    </row>
    <row r="27" spans="1:64">
      <c r="A27" s="958"/>
      <c r="B27" s="29"/>
      <c r="C27" s="23"/>
      <c r="D27" s="25"/>
      <c r="E27" s="29"/>
      <c r="F27" s="23"/>
      <c r="G27" s="25"/>
      <c r="H27" s="29"/>
      <c r="I27" s="23"/>
      <c r="J27" s="24"/>
      <c r="K27" s="29"/>
      <c r="L27" s="23"/>
      <c r="M27" s="1114"/>
      <c r="N27" s="29"/>
      <c r="O27" s="23"/>
      <c r="P27" s="1114"/>
      <c r="Q27" s="29"/>
      <c r="R27" s="23"/>
      <c r="V27" s="676"/>
      <c r="W27" s="550"/>
      <c r="AQ27" s="97"/>
      <c r="BL27" s="98"/>
    </row>
    <row r="28" spans="1:64">
      <c r="A28" s="958"/>
      <c r="B28" s="29"/>
      <c r="C28" s="23"/>
      <c r="D28" s="25"/>
      <c r="E28" s="29"/>
      <c r="F28" s="23"/>
      <c r="G28" s="25"/>
      <c r="H28" s="29"/>
      <c r="I28" s="23"/>
      <c r="J28" s="24"/>
      <c r="K28" s="29"/>
      <c r="L28" s="23"/>
      <c r="M28" s="1121"/>
      <c r="N28" s="29"/>
      <c r="O28" s="23"/>
      <c r="P28" s="25"/>
      <c r="Q28" s="29"/>
      <c r="R28" s="23"/>
      <c r="W28" s="550">
        <f>+Progress!I41</f>
        <v>52209223.819999993</v>
      </c>
      <c r="AQ28" s="97"/>
      <c r="BL28" s="98"/>
    </row>
    <row r="29" spans="1:64" ht="15.75" thickBot="1">
      <c r="A29" s="958"/>
      <c r="B29" s="29"/>
      <c r="C29" s="23"/>
      <c r="D29" s="24"/>
      <c r="E29" s="29"/>
      <c r="F29" s="23"/>
      <c r="G29" s="24"/>
      <c r="H29" s="29"/>
      <c r="I29" s="23"/>
      <c r="J29" s="24"/>
      <c r="K29" s="29"/>
      <c r="L29" s="23"/>
      <c r="M29" s="1121"/>
      <c r="N29" s="29"/>
      <c r="O29" s="23"/>
      <c r="P29" s="25"/>
      <c r="Q29" s="29"/>
      <c r="R29" s="23"/>
      <c r="V29" s="756"/>
      <c r="W29" s="676">
        <f>+W28-I7</f>
        <v>42061229.709999993</v>
      </c>
      <c r="AQ29" s="141"/>
      <c r="AR29" s="142"/>
      <c r="AS29" s="142"/>
      <c r="AT29" s="142"/>
      <c r="AU29" s="142"/>
      <c r="AV29" s="142"/>
      <c r="AW29" s="142"/>
      <c r="AX29" s="142"/>
      <c r="AY29" s="142"/>
      <c r="AZ29" s="142"/>
      <c r="BA29" s="142"/>
      <c r="BB29" s="142"/>
      <c r="BC29" s="142"/>
      <c r="BD29" s="142"/>
      <c r="BE29" s="142"/>
      <c r="BF29" s="142"/>
      <c r="BG29" s="142"/>
      <c r="BH29" s="142"/>
      <c r="BI29" s="142"/>
      <c r="BJ29" s="142"/>
      <c r="BK29" s="142"/>
      <c r="BL29" s="143"/>
    </row>
    <row r="30" spans="1:64">
      <c r="A30" s="958"/>
      <c r="B30" s="29"/>
      <c r="C30" s="23"/>
      <c r="D30" s="24"/>
      <c r="E30" s="29"/>
      <c r="F30" s="23"/>
      <c r="G30" s="24"/>
      <c r="H30" s="29"/>
      <c r="I30" s="23"/>
      <c r="J30" s="24"/>
      <c r="K30" s="29"/>
      <c r="L30" s="23"/>
      <c r="M30" s="24"/>
      <c r="N30" s="29"/>
      <c r="O30" s="23"/>
      <c r="P30" s="1114"/>
      <c r="Q30" s="29"/>
      <c r="R30" s="23"/>
      <c r="S30" s="551"/>
    </row>
    <row r="31" spans="1:64">
      <c r="A31" s="958"/>
      <c r="B31" s="29"/>
      <c r="C31" s="23"/>
      <c r="D31" s="24"/>
      <c r="E31" s="29"/>
      <c r="F31" s="23"/>
      <c r="G31" s="24"/>
      <c r="H31" s="29"/>
      <c r="I31" s="23"/>
      <c r="J31" s="24"/>
      <c r="K31" s="29"/>
      <c r="L31" s="23"/>
      <c r="M31" s="24"/>
      <c r="N31" s="29"/>
      <c r="O31" s="23"/>
      <c r="P31" s="25"/>
      <c r="Q31" s="29"/>
      <c r="R31" s="23"/>
      <c r="U31" s="756"/>
    </row>
    <row r="32" spans="1:64">
      <c r="A32" s="958"/>
      <c r="B32" s="29"/>
      <c r="C32" s="23"/>
      <c r="D32" s="24"/>
      <c r="E32" s="29"/>
      <c r="F32" s="23"/>
      <c r="G32" s="24"/>
      <c r="H32" s="29"/>
      <c r="I32" s="23"/>
      <c r="J32" s="24"/>
      <c r="K32" s="29"/>
      <c r="L32" s="23"/>
      <c r="M32" s="1130"/>
      <c r="N32" s="29"/>
      <c r="O32" s="23"/>
      <c r="P32" s="25"/>
      <c r="Q32" s="29"/>
      <c r="R32" s="23"/>
      <c r="U32" s="756"/>
    </row>
    <row r="33" spans="1:53">
      <c r="A33" s="958"/>
      <c r="B33" s="29"/>
      <c r="C33" s="23"/>
      <c r="D33" s="24"/>
      <c r="E33" s="29"/>
      <c r="F33" s="23"/>
      <c r="G33" s="24"/>
      <c r="H33" s="29"/>
      <c r="I33" s="23"/>
      <c r="J33" s="24"/>
      <c r="K33" s="29"/>
      <c r="L33" s="23"/>
      <c r="M33" s="24"/>
      <c r="N33" s="29"/>
      <c r="O33" s="23"/>
      <c r="P33" s="25"/>
      <c r="Q33" s="29"/>
      <c r="R33" s="26"/>
    </row>
    <row r="34" spans="1:53">
      <c r="A34" s="958"/>
      <c r="B34" s="29"/>
      <c r="C34" s="23"/>
      <c r="D34" s="24"/>
      <c r="E34" s="29"/>
      <c r="F34" s="23"/>
      <c r="G34" s="24"/>
      <c r="H34" s="29"/>
      <c r="I34" s="23"/>
      <c r="J34" s="24"/>
      <c r="K34" s="29"/>
      <c r="L34" s="23"/>
      <c r="M34" s="24"/>
      <c r="N34" s="29"/>
      <c r="O34" s="23"/>
      <c r="P34" s="25"/>
      <c r="Q34" s="29"/>
      <c r="R34" s="26"/>
      <c r="S34" s="676"/>
    </row>
    <row r="35" spans="1:53">
      <c r="A35" s="958"/>
      <c r="B35" s="29"/>
      <c r="C35" s="23"/>
      <c r="D35" s="24"/>
      <c r="E35" s="29"/>
      <c r="F35" s="23"/>
      <c r="G35" s="24"/>
      <c r="H35" s="29"/>
      <c r="I35" s="23"/>
      <c r="J35" s="24"/>
      <c r="K35" s="29"/>
      <c r="L35" s="23"/>
      <c r="M35" s="24"/>
      <c r="N35" s="29"/>
      <c r="O35" s="23"/>
      <c r="P35" s="25"/>
      <c r="Q35" s="29"/>
      <c r="R35" s="26"/>
    </row>
    <row r="36" spans="1:53">
      <c r="A36" s="27"/>
      <c r="B36" s="27"/>
      <c r="C36" s="27"/>
      <c r="D36" s="27"/>
      <c r="E36" s="27"/>
      <c r="F36" s="27"/>
      <c r="G36" s="27"/>
      <c r="H36" s="27"/>
      <c r="I36" s="27"/>
      <c r="J36" s="27"/>
      <c r="K36" s="27"/>
      <c r="L36" s="27"/>
      <c r="M36" s="27"/>
      <c r="N36" s="27"/>
      <c r="O36" s="27"/>
      <c r="P36" s="27"/>
      <c r="Q36" s="27"/>
      <c r="R36" s="27"/>
    </row>
    <row r="37" spans="1:53" ht="15.75" thickBot="1">
      <c r="H37" s="676"/>
    </row>
    <row r="38" spans="1:53" ht="27.75" thickTop="1" thickBot="1">
      <c r="A38" s="1"/>
      <c r="B38" s="2066" t="s">
        <v>673</v>
      </c>
      <c r="C38" s="2067"/>
      <c r="D38" s="2067"/>
      <c r="E38" s="2067"/>
      <c r="F38" s="2067"/>
      <c r="G38" s="2067"/>
      <c r="H38" s="2067"/>
      <c r="I38" s="2067"/>
      <c r="J38" s="2067"/>
      <c r="K38" s="2067"/>
      <c r="L38" s="2067"/>
      <c r="M38" s="2067"/>
      <c r="N38" s="2067"/>
      <c r="O38" s="2067"/>
      <c r="P38" s="2067"/>
      <c r="Q38" s="2067"/>
      <c r="R38" s="2067"/>
      <c r="S38" s="2067"/>
      <c r="T38" s="2068"/>
      <c r="U38" s="30"/>
      <c r="V38" s="30"/>
      <c r="W38" s="30"/>
      <c r="X38" s="30"/>
      <c r="Y38" s="30"/>
      <c r="Z38" s="31"/>
      <c r="AA38" s="1"/>
      <c r="AB38" s="1"/>
      <c r="AC38" s="1"/>
    </row>
    <row r="39" spans="1:53" ht="15.7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549"/>
      <c r="J40" s="551"/>
      <c r="K40" s="551"/>
      <c r="O40" s="470"/>
      <c r="P40" s="549"/>
    </row>
    <row r="41" spans="1:53">
      <c r="I41" s="549"/>
      <c r="J41" s="551"/>
      <c r="K41" s="551"/>
    </row>
    <row r="42" spans="1:53" ht="14.45" customHeight="1">
      <c r="B42" s="769"/>
      <c r="G42" s="36"/>
      <c r="H42" s="36"/>
      <c r="K42" s="549"/>
      <c r="L42" s="470"/>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row>
    <row r="43" spans="1:53" ht="14.45" customHeight="1">
      <c r="H43" s="83"/>
      <c r="I43" s="83"/>
      <c r="K43" s="83"/>
      <c r="L43" s="676"/>
      <c r="M43" s="531"/>
      <c r="N43" s="570"/>
      <c r="O43" s="570"/>
      <c r="P43" s="531"/>
      <c r="Q43" s="531"/>
      <c r="R43" s="531"/>
      <c r="T43" s="570"/>
      <c r="U43" s="570"/>
      <c r="W43" s="570"/>
      <c r="AC43" s="531"/>
      <c r="AD43" s="531"/>
      <c r="AE43" s="531"/>
      <c r="AF43" s="531"/>
      <c r="AG43" s="531"/>
      <c r="AH43" s="531"/>
      <c r="AI43" s="531"/>
      <c r="AJ43" s="531"/>
      <c r="AK43" s="531"/>
      <c r="AL43" s="531"/>
      <c r="AM43" s="531"/>
      <c r="AN43" s="531"/>
      <c r="AO43" s="531"/>
      <c r="AP43" s="531"/>
      <c r="AQ43" s="531"/>
      <c r="AR43" s="531"/>
      <c r="AS43" s="531"/>
      <c r="AT43" s="531"/>
      <c r="AU43" s="531"/>
      <c r="AV43" s="531"/>
      <c r="AW43" s="531"/>
      <c r="AX43" s="531"/>
      <c r="AY43" s="531"/>
      <c r="AZ43" s="531"/>
    </row>
    <row r="44" spans="1:53">
      <c r="H44" s="1115"/>
      <c r="I44" s="83"/>
      <c r="K44" s="655"/>
      <c r="M44" s="531"/>
      <c r="N44" s="570"/>
      <c r="O44" s="570">
        <v>0.02</v>
      </c>
      <c r="P44" s="531"/>
      <c r="Q44" s="531"/>
      <c r="R44" s="531"/>
      <c r="T44" s="570"/>
      <c r="U44" s="570"/>
      <c r="W44" s="570"/>
      <c r="AC44" s="531"/>
      <c r="AD44" s="531"/>
      <c r="AE44" s="531"/>
      <c r="AF44" s="531"/>
      <c r="AG44" s="531"/>
      <c r="AH44" s="531"/>
      <c r="AI44" s="531"/>
      <c r="AJ44" s="531"/>
      <c r="AK44" s="531"/>
      <c r="AL44" s="531"/>
      <c r="AM44" s="531"/>
      <c r="AN44" s="531"/>
      <c r="AO44" s="531"/>
      <c r="AP44" s="531"/>
      <c r="AQ44" s="531"/>
      <c r="AR44" s="531"/>
      <c r="AS44" s="531"/>
      <c r="AT44" s="531"/>
      <c r="AU44" s="531"/>
      <c r="AV44" s="531"/>
      <c r="AW44" s="531"/>
      <c r="AX44" s="531"/>
      <c r="AY44" s="531"/>
      <c r="AZ44" s="531"/>
      <c r="BA44" s="531"/>
    </row>
    <row r="45" spans="1:53">
      <c r="E45" s="83"/>
      <c r="F45" s="83"/>
      <c r="G45" s="549"/>
      <c r="H45" s="83"/>
      <c r="I45" s="570"/>
      <c r="J45" s="1117"/>
      <c r="K45" s="83"/>
      <c r="L45" s="531"/>
      <c r="M45" s="83"/>
      <c r="N45" s="570"/>
      <c r="O45" s="570"/>
      <c r="P45" s="83"/>
      <c r="Q45" s="83"/>
      <c r="R45" s="83"/>
      <c r="S45" s="83"/>
      <c r="T45" s="570"/>
      <c r="U45" s="570"/>
      <c r="V45" s="83"/>
      <c r="W45" s="570"/>
      <c r="X45" s="83"/>
      <c r="Y45" s="83"/>
      <c r="Z45" s="83"/>
      <c r="AA45" s="83"/>
      <c r="AB45" s="83"/>
      <c r="AC45" s="83"/>
      <c r="AD45" s="83"/>
      <c r="AE45" s="83"/>
      <c r="AF45" s="83"/>
      <c r="AG45" s="83"/>
      <c r="AH45" s="83"/>
      <c r="AI45" s="83"/>
      <c r="AJ45" s="83"/>
      <c r="AK45" s="83"/>
      <c r="AL45" s="83"/>
    </row>
    <row r="46" spans="1:53" s="549" customFormat="1">
      <c r="G46"/>
      <c r="Q46" s="1224"/>
      <c r="AA46" s="578"/>
      <c r="AB46" s="578"/>
      <c r="AC46" s="578"/>
      <c r="AD46" s="578"/>
      <c r="AE46" s="578"/>
      <c r="AF46" s="578"/>
      <c r="AG46" s="578"/>
      <c r="AH46" s="578"/>
      <c r="AI46" s="578"/>
      <c r="AJ46" s="578"/>
      <c r="AK46" s="578"/>
      <c r="AL46" s="578"/>
      <c r="AM46" s="578"/>
      <c r="AN46" s="578"/>
      <c r="AO46" s="578"/>
      <c r="AP46" s="578"/>
      <c r="AQ46" s="578"/>
      <c r="AR46" s="578"/>
      <c r="AS46" s="578"/>
      <c r="AT46" s="578"/>
      <c r="AU46" s="578"/>
      <c r="AV46" s="578"/>
      <c r="AW46" s="578"/>
      <c r="AX46" s="578"/>
      <c r="AY46" s="578"/>
      <c r="AZ46" s="578"/>
    </row>
    <row r="47" spans="1:53" s="549" customFormat="1">
      <c r="E47" s="1087"/>
      <c r="F47" s="1087"/>
      <c r="G47"/>
      <c r="H47" s="1087"/>
      <c r="I47" s="1116"/>
      <c r="J47" s="1116"/>
      <c r="K47" s="549">
        <f>K51-I7</f>
        <v>720392.74000000022</v>
      </c>
      <c r="O47" s="549">
        <f>F22-O23</f>
        <v>57304347.859999999</v>
      </c>
      <c r="Q47" s="1224"/>
    </row>
    <row r="48" spans="1:53" s="549" customFormat="1">
      <c r="G48"/>
    </row>
    <row r="49" spans="1:52" s="549" customFormat="1">
      <c r="G49"/>
    </row>
    <row r="50" spans="1:52" s="549" customFormat="1">
      <c r="G50"/>
    </row>
    <row r="51" spans="1:52">
      <c r="E51" s="549"/>
      <c r="I51" s="83"/>
      <c r="J51" s="83"/>
      <c r="K51">
        <v>10868386.85</v>
      </c>
      <c r="L51" s="470"/>
      <c r="M51" s="531"/>
      <c r="N51" s="570"/>
      <c r="O51" s="570"/>
      <c r="P51" s="531"/>
      <c r="Q51" s="531"/>
      <c r="S51" s="570"/>
      <c r="T51" s="570"/>
      <c r="V51" s="570"/>
      <c r="AB51" s="531"/>
      <c r="AC51" s="531"/>
      <c r="AD51" s="531"/>
      <c r="AE51" s="531"/>
      <c r="AF51" s="531"/>
      <c r="AG51" s="531"/>
      <c r="AH51" s="531"/>
      <c r="AI51" s="531"/>
      <c r="AJ51" s="531"/>
      <c r="AK51" s="531"/>
      <c r="AL51" s="531"/>
      <c r="AM51" s="531"/>
      <c r="AN51" s="531"/>
      <c r="AO51" s="531"/>
      <c r="AP51" s="531"/>
      <c r="AQ51" s="531"/>
      <c r="AR51" s="531"/>
      <c r="AS51" s="531"/>
      <c r="AT51" s="531"/>
      <c r="AU51" s="531"/>
      <c r="AV51" s="531"/>
      <c r="AW51" s="531"/>
      <c r="AX51" s="531"/>
      <c r="AY51" s="531"/>
    </row>
    <row r="52" spans="1:52">
      <c r="E52" s="549"/>
      <c r="I52" s="83"/>
      <c r="J52" s="83"/>
      <c r="L52" s="83"/>
      <c r="M52" s="531"/>
      <c r="N52" s="570"/>
      <c r="O52" s="570"/>
      <c r="P52" s="531"/>
      <c r="Q52" s="531"/>
      <c r="S52" s="570"/>
      <c r="T52" s="570"/>
      <c r="V52" s="570"/>
      <c r="AB52" s="531"/>
      <c r="AC52" s="531"/>
      <c r="AD52" s="531"/>
      <c r="AE52" s="531"/>
      <c r="AF52" s="531"/>
      <c r="AG52" s="531"/>
      <c r="AH52" s="531"/>
      <c r="AI52" s="531"/>
      <c r="AJ52" s="531"/>
      <c r="AK52" s="531"/>
      <c r="AL52" s="531"/>
      <c r="AM52" s="531"/>
      <c r="AN52" s="531"/>
      <c r="AO52" s="531"/>
      <c r="AP52" s="531"/>
      <c r="AQ52" s="531"/>
      <c r="AR52" s="531"/>
      <c r="AS52" s="531"/>
      <c r="AT52" s="531"/>
      <c r="AU52" s="531"/>
      <c r="AV52" s="531"/>
      <c r="AW52" s="531"/>
      <c r="AX52" s="531"/>
      <c r="AY52" s="531"/>
      <c r="AZ52" s="531"/>
    </row>
    <row r="53" spans="1:52">
      <c r="E53" s="549"/>
      <c r="I53" s="531"/>
      <c r="J53" s="83"/>
      <c r="L53" s="83"/>
      <c r="M53" s="531"/>
      <c r="N53" s="570"/>
      <c r="O53" s="570"/>
      <c r="P53" s="531"/>
      <c r="Q53" s="531"/>
      <c r="S53" s="570"/>
      <c r="T53" s="570"/>
      <c r="V53" s="570"/>
    </row>
    <row r="54" spans="1:52" ht="21">
      <c r="A54" s="8"/>
      <c r="E54" s="549"/>
      <c r="H54" s="531"/>
      <c r="I54" s="531"/>
      <c r="J54" s="83"/>
      <c r="L54" s="83"/>
      <c r="M54" s="531"/>
      <c r="N54" s="570"/>
      <c r="O54" s="570"/>
      <c r="P54" s="531"/>
      <c r="Q54" s="531"/>
      <c r="S54" s="570"/>
      <c r="T54" s="549"/>
      <c r="V54" s="570"/>
    </row>
    <row r="55" spans="1:52">
      <c r="E55" s="549"/>
      <c r="H55" s="531"/>
      <c r="I55" s="531"/>
      <c r="L55" s="83"/>
      <c r="T55" s="549"/>
    </row>
    <row r="56" spans="1:52">
      <c r="E56" s="549"/>
      <c r="H56" s="531"/>
      <c r="I56" s="531"/>
      <c r="K56" s="550"/>
      <c r="L56" s="83"/>
      <c r="T56" s="549"/>
    </row>
    <row r="57" spans="1:52">
      <c r="E57" s="549"/>
      <c r="H57" s="531"/>
      <c r="I57" s="531"/>
      <c r="K57" s="550"/>
      <c r="L57" s="83"/>
      <c r="T57" s="549"/>
    </row>
    <row r="58" spans="1:52">
      <c r="E58" s="549"/>
      <c r="H58" s="531"/>
      <c r="I58" s="531"/>
      <c r="K58" s="550"/>
      <c r="N58" s="549"/>
      <c r="T58" s="549"/>
    </row>
    <row r="59" spans="1:52">
      <c r="A59" s="13"/>
      <c r="E59" s="549"/>
      <c r="H59" s="531"/>
      <c r="I59" s="531"/>
      <c r="K59" s="550"/>
      <c r="T59" s="549"/>
    </row>
    <row r="60" spans="1:52">
      <c r="A60" s="7"/>
      <c r="E60" s="549"/>
      <c r="H60" s="531"/>
      <c r="I60" s="531"/>
      <c r="K60" s="550"/>
      <c r="T60" s="549"/>
    </row>
    <row r="61" spans="1:52">
      <c r="A61" s="7"/>
      <c r="E61" s="549"/>
      <c r="H61" s="531"/>
      <c r="I61" s="531"/>
      <c r="K61" s="550"/>
      <c r="T61" s="549"/>
    </row>
    <row r="62" spans="1:52">
      <c r="A62" s="7"/>
      <c r="E62" s="549"/>
      <c r="G62" s="83"/>
      <c r="H62" s="531"/>
      <c r="I62" s="531"/>
      <c r="K62" s="550"/>
      <c r="T62" s="549"/>
    </row>
    <row r="63" spans="1:52">
      <c r="A63" s="7"/>
      <c r="E63" s="549"/>
      <c r="G63" s="531"/>
      <c r="H63" s="531"/>
      <c r="I63" s="531"/>
      <c r="K63" s="550"/>
      <c r="T63" s="549"/>
    </row>
    <row r="64" spans="1:52">
      <c r="A64" s="7"/>
      <c r="E64" s="549"/>
      <c r="G64" s="531"/>
      <c r="H64" s="531"/>
      <c r="I64" s="531"/>
      <c r="K64" s="550"/>
      <c r="T64" s="549"/>
    </row>
    <row r="65" spans="1:20">
      <c r="A65" s="7"/>
      <c r="E65" s="549"/>
      <c r="G65" s="531"/>
      <c r="H65" s="531"/>
      <c r="I65" s="531"/>
      <c r="K65" s="550"/>
      <c r="T65" s="549"/>
    </row>
    <row r="66" spans="1:20">
      <c r="E66" s="549"/>
      <c r="H66" s="531"/>
      <c r="I66" s="531"/>
      <c r="K66" s="550"/>
      <c r="T66" s="549"/>
    </row>
    <row r="67" spans="1:20">
      <c r="A67" s="10"/>
      <c r="E67" s="549"/>
      <c r="H67" s="531"/>
      <c r="I67" s="531"/>
      <c r="K67" s="550"/>
      <c r="T67" s="549"/>
    </row>
    <row r="68" spans="1:20">
      <c r="A68" s="12"/>
      <c r="E68" s="549"/>
      <c r="H68" s="531"/>
      <c r="I68" s="531"/>
      <c r="K68" s="550"/>
      <c r="T68" s="549"/>
    </row>
    <row r="69" spans="1:20">
      <c r="A69" s="4"/>
      <c r="E69" s="549"/>
      <c r="H69" s="531"/>
      <c r="I69" s="531"/>
      <c r="K69" s="550"/>
      <c r="T69" s="549"/>
    </row>
    <row r="70" spans="1:20">
      <c r="A70" s="4"/>
      <c r="B70" s="9"/>
      <c r="C70" s="4"/>
      <c r="D70" s="9"/>
      <c r="E70" s="549"/>
      <c r="G70" s="5"/>
      <c r="H70" s="531"/>
      <c r="I70" s="531"/>
      <c r="K70" s="550"/>
      <c r="T70" s="549"/>
    </row>
    <row r="71" spans="1:20">
      <c r="A71" s="4"/>
      <c r="B71" s="9"/>
      <c r="C71" s="4"/>
      <c r="D71" s="9"/>
      <c r="E71" s="549"/>
      <c r="G71" s="5"/>
      <c r="H71" s="531"/>
      <c r="I71" s="531"/>
      <c r="K71" s="550"/>
      <c r="T71" s="549"/>
    </row>
    <row r="72" spans="1:20">
      <c r="A72" s="4"/>
      <c r="B72" s="9"/>
      <c r="C72" s="4"/>
      <c r="D72" s="9"/>
      <c r="E72" s="549"/>
      <c r="G72" s="5"/>
      <c r="H72" s="531"/>
      <c r="I72" s="531"/>
      <c r="K72" s="550"/>
      <c r="T72" s="549"/>
    </row>
    <row r="73" spans="1:20">
      <c r="A73" s="4"/>
      <c r="B73" s="15"/>
      <c r="C73" s="4"/>
      <c r="D73" s="9"/>
      <c r="G73" s="5"/>
      <c r="H73" s="531"/>
      <c r="I73" s="531"/>
      <c r="K73" s="550"/>
      <c r="T73" s="549"/>
    </row>
    <row r="74" spans="1:20">
      <c r="A74" s="4"/>
      <c r="B74" s="15"/>
      <c r="C74" s="4"/>
      <c r="D74" s="9"/>
      <c r="G74" s="5"/>
      <c r="H74" s="531"/>
      <c r="I74" s="531"/>
      <c r="K74" s="550"/>
      <c r="T74" s="549"/>
    </row>
    <row r="75" spans="1:20">
      <c r="A75" s="4"/>
      <c r="B75" s="15"/>
      <c r="C75" s="4"/>
      <c r="D75" s="9"/>
      <c r="G75" s="5"/>
      <c r="H75" s="531"/>
      <c r="I75" s="531"/>
      <c r="K75" s="550"/>
      <c r="T75" s="549"/>
    </row>
    <row r="76" spans="1:20">
      <c r="A76" s="4"/>
      <c r="B76" s="15"/>
      <c r="C76" s="4"/>
      <c r="D76" s="9"/>
      <c r="G76" s="5"/>
      <c r="H76" s="531"/>
      <c r="I76" s="531"/>
      <c r="K76" s="550"/>
    </row>
    <row r="77" spans="1:20">
      <c r="A77" s="4"/>
      <c r="B77" s="15"/>
      <c r="D77" s="16"/>
      <c r="E77" s="16"/>
      <c r="G77" s="5"/>
      <c r="H77" s="531"/>
      <c r="I77" s="531"/>
      <c r="K77" s="550"/>
    </row>
    <row r="78" spans="1:20">
      <c r="A78" s="4"/>
      <c r="B78" s="15"/>
      <c r="G78" s="5"/>
      <c r="H78" s="5"/>
      <c r="I78" s="531"/>
      <c r="K78" s="550"/>
    </row>
    <row r="79" spans="1:20">
      <c r="A79" s="4"/>
      <c r="B79" s="15"/>
      <c r="G79" s="5"/>
      <c r="H79" s="5"/>
      <c r="K79" s="550"/>
    </row>
    <row r="80" spans="1:20">
      <c r="A80" s="4"/>
      <c r="B80" s="15"/>
      <c r="G80" s="5"/>
      <c r="H80" s="5"/>
      <c r="K80" s="550"/>
    </row>
    <row r="81" spans="11:11">
      <c r="K81" s="550"/>
    </row>
    <row r="82" spans="11:11">
      <c r="K82" s="550"/>
    </row>
    <row r="83" spans="11:11">
      <c r="K83" s="550"/>
    </row>
    <row r="84" spans="11:11">
      <c r="K84" s="550"/>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pageMargins left="0.7" right="0.7" top="0.75" bottom="0.75" header="0.3" footer="0.3"/>
  <pageSetup paperSize="9" scale="15" orientation="landscape" r:id="rId1"/>
  <headerFooter>
    <oddFooter>&amp;L_x000D_&amp;1#&amp;"Calibri"&amp;10&amp;K000000 Data sensitivity - Public</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tabColor theme="4" tint="0.79998168889431442"/>
  </sheetPr>
  <dimension ref="A1:Q15"/>
  <sheetViews>
    <sheetView workbookViewId="0">
      <selection sqref="A1:K9"/>
    </sheetView>
  </sheetViews>
  <sheetFormatPr defaultRowHeight="15"/>
  <cols>
    <col min="1" max="1" width="23" customWidth="1"/>
    <col min="2" max="2" width="12.7109375" customWidth="1"/>
    <col min="3" max="3" width="13.28515625" customWidth="1"/>
    <col min="4" max="8" width="12.7109375" customWidth="1"/>
    <col min="9" max="9" width="14.85546875" customWidth="1"/>
    <col min="10" max="11" width="12.7109375" customWidth="1"/>
    <col min="16" max="16" width="11.28515625" bestFit="1" customWidth="1"/>
    <col min="17" max="17" width="12.28515625" bestFit="1" customWidth="1"/>
  </cols>
  <sheetData>
    <row r="1" spans="1:17" ht="21.75" thickBot="1">
      <c r="A1" s="123" t="s">
        <v>744</v>
      </c>
      <c r="B1" s="124"/>
      <c r="C1" s="124"/>
      <c r="D1" s="124"/>
      <c r="E1" s="124"/>
      <c r="F1" s="124"/>
      <c r="G1" s="124"/>
      <c r="H1" s="124"/>
      <c r="I1" s="124"/>
      <c r="J1" s="124"/>
      <c r="K1" s="125"/>
      <c r="P1" s="49" t="str">
        <f>'General Information'!$K$1</f>
        <v>Data Date</v>
      </c>
      <c r="Q1" s="50">
        <f>'General Information'!$L$1</f>
        <v>46301</v>
      </c>
    </row>
    <row r="2" spans="1:17" ht="18.75">
      <c r="A2" s="119" t="s">
        <v>745</v>
      </c>
      <c r="B2" s="117"/>
      <c r="C2" s="117"/>
      <c r="D2" s="117"/>
      <c r="E2" s="117"/>
      <c r="F2" s="117"/>
      <c r="G2" s="117"/>
      <c r="H2" s="117"/>
      <c r="I2" s="117"/>
      <c r="J2" s="117"/>
      <c r="K2" s="118"/>
    </row>
    <row r="3" spans="1:17" ht="15.75">
      <c r="A3" s="2084" t="s">
        <v>746</v>
      </c>
      <c r="B3" s="1476"/>
      <c r="C3" s="1476"/>
      <c r="D3" s="1476"/>
      <c r="E3" s="1477"/>
      <c r="F3" s="1478" t="s">
        <v>747</v>
      </c>
      <c r="G3" s="1476"/>
      <c r="H3" s="1476"/>
      <c r="I3" s="1476"/>
      <c r="J3" s="1476"/>
      <c r="K3" s="1477"/>
    </row>
    <row r="4" spans="1:17" ht="15.75">
      <c r="A4" s="120" t="s">
        <v>748</v>
      </c>
      <c r="B4" s="107" t="s">
        <v>749</v>
      </c>
      <c r="C4" s="107" t="s">
        <v>750</v>
      </c>
      <c r="D4" s="107" t="s">
        <v>751</v>
      </c>
      <c r="E4" s="108" t="s">
        <v>355</v>
      </c>
      <c r="F4" s="106" t="s">
        <v>752</v>
      </c>
      <c r="G4" s="107" t="s">
        <v>753</v>
      </c>
      <c r="H4" s="107" t="s">
        <v>754</v>
      </c>
      <c r="I4" s="107" t="s">
        <v>755</v>
      </c>
      <c r="J4" s="107" t="s">
        <v>756</v>
      </c>
      <c r="K4" s="108"/>
    </row>
    <row r="5" spans="1:17" ht="15.75">
      <c r="A5" s="121">
        <v>1218</v>
      </c>
      <c r="B5" s="113">
        <v>41</v>
      </c>
      <c r="C5" s="113">
        <v>13</v>
      </c>
      <c r="D5" s="113">
        <v>1164</v>
      </c>
      <c r="E5" s="114">
        <f>D5/A5</f>
        <v>0.95566502463054193</v>
      </c>
      <c r="F5" s="115">
        <f>+C5</f>
        <v>13</v>
      </c>
      <c r="G5" s="113">
        <v>13</v>
      </c>
      <c r="H5" s="113">
        <v>0</v>
      </c>
      <c r="I5" s="116">
        <v>0</v>
      </c>
      <c r="J5" s="2082">
        <f>+G5+H5-I5</f>
        <v>13</v>
      </c>
      <c r="K5" s="2083"/>
    </row>
    <row r="6" spans="1:17" ht="18.75">
      <c r="A6" s="2085" t="s">
        <v>757</v>
      </c>
      <c r="B6" s="1343"/>
      <c r="C6" s="1344"/>
      <c r="D6" s="1342" t="s">
        <v>758</v>
      </c>
      <c r="E6" s="1343"/>
      <c r="F6" s="1343"/>
      <c r="G6" s="1344"/>
      <c r="H6" s="1342" t="s">
        <v>759</v>
      </c>
      <c r="I6" s="1343"/>
      <c r="J6" s="1343"/>
      <c r="K6" s="1344"/>
    </row>
    <row r="7" spans="1:17" ht="15.6" customHeight="1">
      <c r="A7" s="2086"/>
      <c r="B7" s="1355"/>
      <c r="C7" s="1356"/>
      <c r="D7" s="1345" t="s">
        <v>760</v>
      </c>
      <c r="E7" s="1346"/>
      <c r="F7" s="1346" t="s">
        <v>761</v>
      </c>
      <c r="G7" s="1392"/>
      <c r="H7" s="1361"/>
      <c r="I7" s="1355"/>
      <c r="J7" s="1355"/>
      <c r="K7" s="1356"/>
    </row>
    <row r="8" spans="1:17" ht="15.75">
      <c r="A8" s="120" t="s">
        <v>762</v>
      </c>
      <c r="B8" s="107" t="s">
        <v>763</v>
      </c>
      <c r="C8" s="108" t="s">
        <v>764</v>
      </c>
      <c r="D8" s="106" t="s">
        <v>762</v>
      </c>
      <c r="E8" s="107" t="s">
        <v>763</v>
      </c>
      <c r="F8" s="107" t="s">
        <v>762</v>
      </c>
      <c r="G8" s="108" t="s">
        <v>763</v>
      </c>
      <c r="H8" s="106" t="s">
        <v>762</v>
      </c>
      <c r="I8" s="107" t="s">
        <v>763</v>
      </c>
      <c r="J8" s="107" t="s">
        <v>756</v>
      </c>
      <c r="K8" s="108"/>
    </row>
    <row r="9" spans="1:17" ht="15.75">
      <c r="A9" s="122">
        <v>0</v>
      </c>
      <c r="B9" s="110">
        <v>0</v>
      </c>
      <c r="C9" s="112">
        <f>A9-B9</f>
        <v>0</v>
      </c>
      <c r="D9" s="109">
        <v>10</v>
      </c>
      <c r="E9" s="110">
        <v>4</v>
      </c>
      <c r="F9" s="110">
        <v>8</v>
      </c>
      <c r="G9" s="111">
        <v>3</v>
      </c>
      <c r="H9" s="109">
        <v>8</v>
      </c>
      <c r="I9" s="110">
        <v>4</v>
      </c>
      <c r="J9" s="2082">
        <f>H9-I9</f>
        <v>4</v>
      </c>
      <c r="K9" s="2083"/>
    </row>
    <row r="13" spans="1:17">
      <c r="G13" s="757"/>
      <c r="H13" s="757" t="s">
        <v>677</v>
      </c>
    </row>
    <row r="15" spans="1:17">
      <c r="H15" s="757"/>
    </row>
  </sheetData>
  <mergeCells count="9">
    <mergeCell ref="J9:K9"/>
    <mergeCell ref="A3:E3"/>
    <mergeCell ref="F3:K3"/>
    <mergeCell ref="J5:K5"/>
    <mergeCell ref="A6:C7"/>
    <mergeCell ref="D6:G6"/>
    <mergeCell ref="H6:K7"/>
    <mergeCell ref="D7:E7"/>
    <mergeCell ref="F7:G7"/>
  </mergeCells>
  <conditionalFormatting sqref="I5">
    <cfRule type="cellIs" dxfId="9"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1">
      <dataBar>
        <cfvo type="min"/>
        <cfvo type="max"/>
        <color rgb="FF63C384"/>
      </dataBar>
      <extLst>
        <ext xmlns:x14="http://schemas.microsoft.com/office/spreadsheetml/2009/9/main" uri="{B025F937-C7B1-47D3-B67F-A62EFF666E3E}">
          <x14:id>{1AF72417-B906-459A-8D94-81B9ECE31928}</x14:id>
        </ext>
      </extLst>
    </cfRule>
  </conditionalFormatting>
  <pageMargins left="0.7" right="0.7" top="0.75" bottom="0.75" header="0.3" footer="0.3"/>
  <headerFooter>
    <oddFooter>&amp;L_x000D_&amp;1#&amp;"Calibri"&amp;10&amp;K000000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1AF72417-B906-459A-8D94-81B9ECE31928}">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74"/>
  <sheetViews>
    <sheetView zoomScale="70" zoomScaleNormal="70" workbookViewId="0">
      <selection activeCell="L27" sqref="L27"/>
    </sheetView>
  </sheetViews>
  <sheetFormatPr defaultRowHeight="15"/>
  <cols>
    <col min="1" max="1" width="11.28515625" style="37" customWidth="1"/>
    <col min="2" max="3" width="14.7109375" customWidth="1"/>
    <col min="4" max="4" width="9.42578125" bestFit="1" customWidth="1"/>
    <col min="5" max="6" width="14.7109375" customWidth="1"/>
    <col min="7" max="7" width="13.140625" bestFit="1" customWidth="1"/>
    <col min="8" max="9" width="14.7109375" customWidth="1"/>
    <col min="10" max="10" width="13.140625" bestFit="1" customWidth="1"/>
    <col min="11" max="12" width="14.7109375" customWidth="1"/>
    <col min="13" max="13" width="10.42578125" bestFit="1" customWidth="1"/>
    <col min="14" max="15" width="14.7109375" customWidth="1"/>
    <col min="16" max="21" width="12" customWidth="1"/>
    <col min="22" max="22" width="15.42578125" bestFit="1" customWidth="1"/>
    <col min="23" max="26" width="12" customWidth="1"/>
    <col min="27" max="39" width="14.28515625" bestFit="1" customWidth="1"/>
    <col min="40" max="40" width="10.42578125" bestFit="1" customWidth="1"/>
  </cols>
  <sheetData>
    <row r="1" spans="1:22" ht="15.75" thickBot="1">
      <c r="B1" s="36">
        <f>SUM(B4:B35)</f>
        <v>406229</v>
      </c>
      <c r="E1" s="36">
        <f>SUM(E4:E35)</f>
        <v>406774</v>
      </c>
    </row>
    <row r="2" spans="1:22">
      <c r="A2" s="38"/>
      <c r="B2" s="2075" t="s">
        <v>660</v>
      </c>
      <c r="C2" s="2076"/>
      <c r="D2" s="2077"/>
      <c r="E2" s="2078" t="s">
        <v>661</v>
      </c>
      <c r="F2" s="2079"/>
      <c r="G2" s="18"/>
      <c r="H2" s="2080" t="s">
        <v>732</v>
      </c>
      <c r="I2" s="2081"/>
      <c r="J2" s="18"/>
      <c r="K2" s="2069" t="s">
        <v>664</v>
      </c>
      <c r="L2" s="2070"/>
      <c r="M2" s="956"/>
      <c r="N2" s="2071" t="s">
        <v>733</v>
      </c>
      <c r="O2" s="2072"/>
    </row>
    <row r="3" spans="1:22" ht="15.75" thickBot="1">
      <c r="A3" s="39" t="s">
        <v>734</v>
      </c>
      <c r="B3" s="28" t="s">
        <v>735</v>
      </c>
      <c r="C3" s="21" t="s">
        <v>736</v>
      </c>
      <c r="D3" s="20" t="s">
        <v>737</v>
      </c>
      <c r="E3" s="28" t="s">
        <v>738</v>
      </c>
      <c r="F3" s="21" t="s">
        <v>736</v>
      </c>
      <c r="G3" s="20" t="s">
        <v>737</v>
      </c>
      <c r="H3" s="28" t="s">
        <v>739</v>
      </c>
      <c r="I3" s="21" t="s">
        <v>740</v>
      </c>
      <c r="J3" s="21" t="s">
        <v>741</v>
      </c>
      <c r="K3" s="28" t="s">
        <v>742</v>
      </c>
      <c r="L3" s="21" t="s">
        <v>740</v>
      </c>
      <c r="M3" s="21" t="s">
        <v>743</v>
      </c>
      <c r="N3" s="28" t="s">
        <v>739</v>
      </c>
      <c r="O3" s="22" t="s">
        <v>740</v>
      </c>
      <c r="P3" s="957"/>
    </row>
    <row r="4" spans="1:22">
      <c r="A4" s="958">
        <f>+'EV-Chart Data'!A4</f>
        <v>45981</v>
      </c>
      <c r="B4" s="29">
        <v>768</v>
      </c>
      <c r="C4" s="23">
        <v>768</v>
      </c>
      <c r="D4" s="25">
        <f>C4/$B$1</f>
        <v>1.8905592658328184E-3</v>
      </c>
      <c r="E4" s="29">
        <v>622</v>
      </c>
      <c r="F4" s="23">
        <f>E4</f>
        <v>622</v>
      </c>
      <c r="G4" s="25">
        <f>F4/$E$1</f>
        <v>1.529104613372536E-3</v>
      </c>
      <c r="H4" s="41">
        <v>622</v>
      </c>
      <c r="I4" s="23">
        <v>622</v>
      </c>
      <c r="J4" s="1129">
        <f t="shared" ref="J4:J9" si="0">IF(H4="","",I4/$B$1)</f>
        <v>1.5311560720677254E-3</v>
      </c>
      <c r="K4" s="29"/>
      <c r="L4" s="23"/>
      <c r="M4" s="25"/>
      <c r="N4" s="29">
        <f t="shared" ref="N4:N7" si="1">ROUND(H4-E4,0)</f>
        <v>0</v>
      </c>
      <c r="O4" s="23">
        <f>N4</f>
        <v>0</v>
      </c>
      <c r="Q4" s="2" t="s">
        <v>670</v>
      </c>
    </row>
    <row r="5" spans="1:22">
      <c r="A5" s="958">
        <f>EOMONTH(A4,1)</f>
        <v>46022</v>
      </c>
      <c r="B5" s="29">
        <v>21421</v>
      </c>
      <c r="C5" s="23">
        <v>22189</v>
      </c>
      <c r="D5" s="25">
        <f t="shared" ref="D5:D22" si="2">C5/$B$1</f>
        <v>5.4621900455161992E-2</v>
      </c>
      <c r="E5" s="29">
        <v>21346</v>
      </c>
      <c r="F5" s="23">
        <f t="shared" ref="F5:F22" si="3">F4+E5</f>
        <v>21968</v>
      </c>
      <c r="G5" s="25">
        <f t="shared" ref="G5:G22" si="4">F5/$E$1</f>
        <v>5.4005418242070537E-2</v>
      </c>
      <c r="H5" s="41">
        <f>I5-I4</f>
        <v>21346</v>
      </c>
      <c r="I5" s="23">
        <v>21968</v>
      </c>
      <c r="J5" s="1129">
        <f t="shared" si="0"/>
        <v>5.4077872333092913E-2</v>
      </c>
      <c r="K5" s="29"/>
      <c r="L5" s="23"/>
      <c r="M5" s="25"/>
      <c r="N5" s="29">
        <f t="shared" si="1"/>
        <v>0</v>
      </c>
      <c r="O5" s="23">
        <f t="shared" ref="O5:O12" si="5">N5+O4</f>
        <v>0</v>
      </c>
    </row>
    <row r="6" spans="1:22">
      <c r="A6" s="958">
        <f t="shared" ref="A6:A23" si="6">EOMONTH(A5,1)</f>
        <v>46053</v>
      </c>
      <c r="B6" s="29">
        <v>27807</v>
      </c>
      <c r="C6" s="23">
        <v>49996</v>
      </c>
      <c r="D6" s="25">
        <f t="shared" si="2"/>
        <v>0.12307343887314791</v>
      </c>
      <c r="E6" s="29">
        <v>44257</v>
      </c>
      <c r="F6" s="23">
        <f t="shared" si="3"/>
        <v>66225</v>
      </c>
      <c r="G6" s="25">
        <f t="shared" si="4"/>
        <v>0.16280539070835404</v>
      </c>
      <c r="H6" s="41">
        <f t="shared" ref="H6:H13" si="7">I6-I5</f>
        <v>44257</v>
      </c>
      <c r="I6" s="23">
        <v>66225</v>
      </c>
      <c r="J6" s="1129">
        <f t="shared" si="0"/>
        <v>0.16302381169241981</v>
      </c>
      <c r="K6" s="29"/>
      <c r="L6" s="23"/>
      <c r="M6" s="25"/>
      <c r="N6" s="29">
        <f>ROUND(H6-E6,0)</f>
        <v>0</v>
      </c>
      <c r="O6" s="23">
        <f t="shared" si="5"/>
        <v>0</v>
      </c>
    </row>
    <row r="7" spans="1:22">
      <c r="A7" s="958">
        <f t="shared" si="6"/>
        <v>46081</v>
      </c>
      <c r="B7" s="29">
        <v>28401</v>
      </c>
      <c r="C7" s="23">
        <v>78397</v>
      </c>
      <c r="D7" s="25">
        <f t="shared" si="2"/>
        <v>0.19298720672330139</v>
      </c>
      <c r="E7" s="29">
        <v>16315</v>
      </c>
      <c r="F7" s="23">
        <f t="shared" si="3"/>
        <v>82540</v>
      </c>
      <c r="G7" s="25">
        <f t="shared" si="4"/>
        <v>0.20291365721506291</v>
      </c>
      <c r="H7" s="41">
        <f t="shared" si="7"/>
        <v>29801</v>
      </c>
      <c r="I7" s="23">
        <v>96026</v>
      </c>
      <c r="J7" s="1129">
        <f t="shared" si="0"/>
        <v>0.23638391153758101</v>
      </c>
      <c r="K7" s="29"/>
      <c r="L7" s="23"/>
      <c r="M7" s="25"/>
      <c r="N7" s="29">
        <f t="shared" si="1"/>
        <v>13486</v>
      </c>
      <c r="O7" s="23">
        <f t="shared" si="5"/>
        <v>13486</v>
      </c>
    </row>
    <row r="8" spans="1:22">
      <c r="A8" s="958">
        <f t="shared" si="6"/>
        <v>46112</v>
      </c>
      <c r="B8" s="29">
        <v>29370</v>
      </c>
      <c r="C8" s="23">
        <v>107767</v>
      </c>
      <c r="D8" s="25">
        <f t="shared" si="2"/>
        <v>0.26528632864714236</v>
      </c>
      <c r="E8" s="29">
        <v>30475</v>
      </c>
      <c r="F8" s="23">
        <f t="shared" si="3"/>
        <v>113015</v>
      </c>
      <c r="G8" s="25">
        <f t="shared" si="4"/>
        <v>0.27783240816768034</v>
      </c>
      <c r="H8" s="41">
        <f t="shared" si="7"/>
        <v>40627</v>
      </c>
      <c r="I8" s="23">
        <v>136653</v>
      </c>
      <c r="J8" s="1129">
        <f t="shared" si="0"/>
        <v>0.33639400436699496</v>
      </c>
      <c r="K8" s="29"/>
      <c r="L8" s="23"/>
      <c r="M8" s="25"/>
      <c r="N8" s="29">
        <f t="shared" ref="N8:N9" si="8">ROUND(H8-E8,0)</f>
        <v>10152</v>
      </c>
      <c r="O8" s="23">
        <f t="shared" si="5"/>
        <v>23638</v>
      </c>
      <c r="Q8" s="2" t="s">
        <v>671</v>
      </c>
      <c r="V8" s="764"/>
    </row>
    <row r="9" spans="1:22">
      <c r="A9" s="958">
        <f t="shared" si="6"/>
        <v>46142</v>
      </c>
      <c r="B9" s="29">
        <v>46503</v>
      </c>
      <c r="C9" s="23">
        <v>154270</v>
      </c>
      <c r="D9" s="25">
        <f t="shared" si="2"/>
        <v>0.37976116919274594</v>
      </c>
      <c r="E9" s="29">
        <v>28916</v>
      </c>
      <c r="F9" s="23">
        <f t="shared" si="3"/>
        <v>141931</v>
      </c>
      <c r="G9" s="25">
        <f t="shared" si="4"/>
        <v>0.34891856411668398</v>
      </c>
      <c r="H9" s="41">
        <f t="shared" si="7"/>
        <v>59181</v>
      </c>
      <c r="I9" s="23">
        <v>195834</v>
      </c>
      <c r="J9" s="1129">
        <f t="shared" si="0"/>
        <v>0.48207784279310439</v>
      </c>
      <c r="K9" s="29"/>
      <c r="N9" s="29">
        <f t="shared" si="8"/>
        <v>30265</v>
      </c>
      <c r="O9" s="23">
        <f t="shared" si="5"/>
        <v>53903</v>
      </c>
      <c r="V9" s="764"/>
    </row>
    <row r="10" spans="1:22">
      <c r="A10" s="958">
        <f t="shared" si="6"/>
        <v>46173</v>
      </c>
      <c r="B10" s="29">
        <v>55538</v>
      </c>
      <c r="C10" s="23">
        <v>209808</v>
      </c>
      <c r="D10" s="25">
        <f t="shared" si="2"/>
        <v>0.51647715943470307</v>
      </c>
      <c r="E10" s="29">
        <v>29832</v>
      </c>
      <c r="F10" s="23">
        <f t="shared" si="3"/>
        <v>171763</v>
      </c>
      <c r="G10" s="25">
        <f t="shared" si="4"/>
        <v>0.42225658473747091</v>
      </c>
      <c r="H10" s="41">
        <f t="shared" si="7"/>
        <v>27929</v>
      </c>
      <c r="I10" s="23">
        <v>223763</v>
      </c>
      <c r="J10" s="1129">
        <f t="shared" ref="J10:J15" si="9">IF(H10="","",I10/$B$1)</f>
        <v>0.55082970442779811</v>
      </c>
      <c r="K10" s="29"/>
      <c r="N10" s="29">
        <f t="shared" ref="N10" si="10">ROUND(H10-E10,0)</f>
        <v>-1903</v>
      </c>
      <c r="O10" s="23">
        <f t="shared" si="5"/>
        <v>52000</v>
      </c>
      <c r="S10" s="676"/>
      <c r="T10" s="676"/>
      <c r="U10" s="676"/>
      <c r="V10" s="764"/>
    </row>
    <row r="11" spans="1:22">
      <c r="A11" s="958">
        <f t="shared" si="6"/>
        <v>46203</v>
      </c>
      <c r="B11" s="29">
        <v>61893</v>
      </c>
      <c r="C11" s="23">
        <v>271701</v>
      </c>
      <c r="D11" s="25">
        <f t="shared" si="2"/>
        <v>0.66883703526828464</v>
      </c>
      <c r="E11" s="29">
        <v>37920</v>
      </c>
      <c r="F11" s="23">
        <f t="shared" si="3"/>
        <v>209683</v>
      </c>
      <c r="G11" s="25">
        <f t="shared" si="4"/>
        <v>0.51547788206719214</v>
      </c>
      <c r="H11" s="41">
        <f t="shared" si="7"/>
        <v>48006</v>
      </c>
      <c r="I11" s="23">
        <v>271769</v>
      </c>
      <c r="J11" s="1129">
        <f t="shared" si="9"/>
        <v>0.66900442853661357</v>
      </c>
      <c r="K11" s="29"/>
      <c r="N11" s="29">
        <f>ROUND(H11-E11,0)</f>
        <v>10086</v>
      </c>
      <c r="O11" s="23">
        <f t="shared" si="5"/>
        <v>62086</v>
      </c>
      <c r="T11" s="676"/>
      <c r="V11" s="764"/>
    </row>
    <row r="12" spans="1:22">
      <c r="A12" s="958">
        <f t="shared" si="6"/>
        <v>46234</v>
      </c>
      <c r="B12" s="29">
        <v>41787</v>
      </c>
      <c r="C12" s="23">
        <v>313488</v>
      </c>
      <c r="D12" s="25">
        <f t="shared" si="2"/>
        <v>0.77170266032213353</v>
      </c>
      <c r="E12" s="29">
        <v>35955</v>
      </c>
      <c r="F12" s="23">
        <f t="shared" si="3"/>
        <v>245638</v>
      </c>
      <c r="G12" s="25">
        <f t="shared" si="4"/>
        <v>0.60386848716977981</v>
      </c>
      <c r="H12" s="41">
        <f t="shared" si="7"/>
        <v>38069</v>
      </c>
      <c r="I12" s="23">
        <v>309838</v>
      </c>
      <c r="J12" s="1129">
        <f t="shared" si="9"/>
        <v>0.7627175804780062</v>
      </c>
      <c r="K12" s="29"/>
      <c r="L12" s="23"/>
      <c r="M12" s="1129"/>
      <c r="N12" s="29">
        <f>ROUND(H12-E12,0)</f>
        <v>2114</v>
      </c>
      <c r="O12" s="23">
        <f t="shared" si="5"/>
        <v>64200</v>
      </c>
      <c r="S12" s="676"/>
      <c r="T12" s="676"/>
    </row>
    <row r="13" spans="1:22">
      <c r="A13" s="958">
        <f t="shared" si="6"/>
        <v>46265</v>
      </c>
      <c r="B13" s="29">
        <v>14358</v>
      </c>
      <c r="C13" s="23">
        <v>327846</v>
      </c>
      <c r="D13" s="25">
        <f t="shared" si="2"/>
        <v>0.80704725659664867</v>
      </c>
      <c r="E13" s="29">
        <v>28415</v>
      </c>
      <c r="F13" s="23">
        <f t="shared" si="3"/>
        <v>274053</v>
      </c>
      <c r="G13" s="25">
        <f t="shared" si="4"/>
        <v>0.6737230009784303</v>
      </c>
      <c r="H13" s="41">
        <f t="shared" si="7"/>
        <v>34878.700000000012</v>
      </c>
      <c r="I13" s="23">
        <v>344716.7</v>
      </c>
      <c r="J13" s="1129">
        <f t="shared" si="9"/>
        <v>0.84857728030248947</v>
      </c>
      <c r="K13" s="29"/>
      <c r="L13" s="23"/>
      <c r="M13" s="25"/>
      <c r="N13" s="29">
        <f>ROUND(H13-E13,0)</f>
        <v>6464</v>
      </c>
      <c r="O13" s="23">
        <f t="shared" ref="O13:O14" si="11">N13+O12</f>
        <v>70664</v>
      </c>
      <c r="S13" s="759"/>
      <c r="T13" s="676"/>
      <c r="V13" s="764">
        <f>F7-I7</f>
        <v>-13486</v>
      </c>
    </row>
    <row r="14" spans="1:22">
      <c r="A14" s="958">
        <f t="shared" si="6"/>
        <v>46295</v>
      </c>
      <c r="B14" s="29">
        <v>12752</v>
      </c>
      <c r="C14" s="23">
        <v>340598</v>
      </c>
      <c r="D14" s="25">
        <f t="shared" si="2"/>
        <v>0.83843841773974781</v>
      </c>
      <c r="E14" s="29">
        <v>26122</v>
      </c>
      <c r="F14" s="23">
        <f t="shared" si="3"/>
        <v>300175</v>
      </c>
      <c r="G14" s="25">
        <f t="shared" si="4"/>
        <v>0.73794047800498552</v>
      </c>
      <c r="H14" s="41">
        <f>I14-I13</f>
        <v>35971.299999999988</v>
      </c>
      <c r="I14" s="23">
        <v>380688</v>
      </c>
      <c r="J14" s="1129">
        <f t="shared" si="9"/>
        <v>0.93712659608250515</v>
      </c>
      <c r="K14" s="29"/>
      <c r="N14" s="29">
        <f>ROUND(H14-E14,0)</f>
        <v>9849</v>
      </c>
      <c r="O14" s="23">
        <f t="shared" si="11"/>
        <v>80513</v>
      </c>
      <c r="T14" s="676"/>
      <c r="V14" s="764"/>
    </row>
    <row r="15" spans="1:22">
      <c r="A15" s="958">
        <f t="shared" si="6"/>
        <v>46326</v>
      </c>
      <c r="B15" s="29">
        <v>6080</v>
      </c>
      <c r="C15" s="23">
        <v>346678</v>
      </c>
      <c r="D15" s="25">
        <f t="shared" si="2"/>
        <v>0.85340534526092426</v>
      </c>
      <c r="E15" s="29">
        <v>22899</v>
      </c>
      <c r="F15" s="23">
        <f t="shared" si="3"/>
        <v>323074</v>
      </c>
      <c r="G15" s="25">
        <f t="shared" si="4"/>
        <v>0.79423463643202363</v>
      </c>
      <c r="H15" s="41">
        <f>I15-I14</f>
        <v>5644</v>
      </c>
      <c r="I15" s="23">
        <v>386332</v>
      </c>
      <c r="J15" s="1129">
        <f t="shared" si="9"/>
        <v>0.95102023735380781</v>
      </c>
      <c r="K15" s="29">
        <v>10483</v>
      </c>
      <c r="L15" s="23">
        <f>I14</f>
        <v>380688</v>
      </c>
      <c r="M15" s="1129">
        <f>J14</f>
        <v>0.93712659608250515</v>
      </c>
      <c r="N15" s="29"/>
      <c r="O15" s="23"/>
      <c r="S15" s="676"/>
      <c r="T15" s="676"/>
      <c r="V15" s="764"/>
    </row>
    <row r="16" spans="1:22">
      <c r="A16" s="958">
        <f t="shared" si="6"/>
        <v>46356</v>
      </c>
      <c r="B16" s="29">
        <v>8998</v>
      </c>
      <c r="C16" s="23">
        <v>355676</v>
      </c>
      <c r="D16" s="25">
        <f t="shared" si="2"/>
        <v>0.87555541332598119</v>
      </c>
      <c r="E16" s="29">
        <v>19331</v>
      </c>
      <c r="F16" s="23">
        <f t="shared" si="3"/>
        <v>342405</v>
      </c>
      <c r="G16" s="25">
        <f t="shared" si="4"/>
        <v>0.84175733945630749</v>
      </c>
      <c r="H16" s="29"/>
      <c r="I16" s="23"/>
      <c r="J16" s="25"/>
      <c r="K16" s="29">
        <v>10013</v>
      </c>
      <c r="L16" s="23">
        <f>L15+K16</f>
        <v>390701</v>
      </c>
      <c r="M16" s="1129">
        <f>IF(K16="",M15,L16/$E$1)</f>
        <v>0.9604866584393299</v>
      </c>
      <c r="N16" s="29"/>
      <c r="O16" s="23"/>
      <c r="T16" s="676"/>
      <c r="U16" s="676"/>
    </row>
    <row r="17" spans="1:22">
      <c r="A17" s="958">
        <f t="shared" si="6"/>
        <v>46387</v>
      </c>
      <c r="B17" s="29">
        <v>11379</v>
      </c>
      <c r="C17" s="23">
        <v>367055</v>
      </c>
      <c r="D17" s="25">
        <f t="shared" si="2"/>
        <v>0.90356670744826195</v>
      </c>
      <c r="E17" s="29">
        <v>14421</v>
      </c>
      <c r="F17" s="23">
        <f t="shared" si="3"/>
        <v>356826</v>
      </c>
      <c r="G17" s="25">
        <f t="shared" si="4"/>
        <v>0.87720945783162152</v>
      </c>
      <c r="H17" s="29"/>
      <c r="I17" s="23"/>
      <c r="J17" s="25"/>
      <c r="K17" s="29">
        <v>11652</v>
      </c>
      <c r="L17" s="23">
        <f t="shared" ref="L17:L18" si="12">L16+K17</f>
        <v>402353</v>
      </c>
      <c r="M17" s="1129">
        <f t="shared" ref="M17:M18" si="13">IF(K17="",M16,L17/$E$1)</f>
        <v>0.989131557080836</v>
      </c>
      <c r="N17" s="29"/>
      <c r="O17" s="23"/>
      <c r="T17" s="676"/>
      <c r="V17" s="676"/>
    </row>
    <row r="18" spans="1:22">
      <c r="A18" s="958">
        <f t="shared" si="6"/>
        <v>46418</v>
      </c>
      <c r="B18" s="29">
        <v>6040</v>
      </c>
      <c r="C18" s="23">
        <v>373095</v>
      </c>
      <c r="D18" s="25">
        <f t="shared" si="2"/>
        <v>0.91843516834100958</v>
      </c>
      <c r="E18" s="29">
        <v>13812</v>
      </c>
      <c r="F18" s="23">
        <f t="shared" si="3"/>
        <v>370638</v>
      </c>
      <c r="G18" s="25">
        <f t="shared" si="4"/>
        <v>0.91116443037165595</v>
      </c>
      <c r="H18" s="29"/>
      <c r="I18" s="23"/>
      <c r="J18" s="25"/>
      <c r="K18" s="29">
        <v>4421</v>
      </c>
      <c r="L18" s="23">
        <f t="shared" si="12"/>
        <v>406774</v>
      </c>
      <c r="M18" s="1129">
        <f t="shared" si="13"/>
        <v>1</v>
      </c>
      <c r="N18" s="29"/>
      <c r="O18" s="23"/>
      <c r="T18" s="676"/>
      <c r="V18" s="676"/>
    </row>
    <row r="19" spans="1:22">
      <c r="A19" s="958">
        <f t="shared" si="6"/>
        <v>46446</v>
      </c>
      <c r="B19" s="29">
        <v>8963</v>
      </c>
      <c r="C19" s="23">
        <v>382058</v>
      </c>
      <c r="D19" s="25">
        <f t="shared" si="2"/>
        <v>0.94049907810619138</v>
      </c>
      <c r="E19" s="29">
        <v>10254</v>
      </c>
      <c r="F19" s="23">
        <f t="shared" si="3"/>
        <v>380892</v>
      </c>
      <c r="G19" s="25">
        <f t="shared" si="4"/>
        <v>0.93637253118439234</v>
      </c>
      <c r="H19" s="29"/>
      <c r="I19" s="23"/>
      <c r="J19" s="25"/>
      <c r="K19" s="29"/>
      <c r="L19" s="23"/>
      <c r="M19" s="1129"/>
      <c r="N19" s="29"/>
      <c r="O19" s="23"/>
      <c r="T19" s="676"/>
    </row>
    <row r="20" spans="1:22">
      <c r="A20" s="958">
        <f t="shared" si="6"/>
        <v>46477</v>
      </c>
      <c r="B20" s="29">
        <v>10340</v>
      </c>
      <c r="C20" s="23">
        <v>392398</v>
      </c>
      <c r="D20" s="25">
        <f t="shared" si="2"/>
        <v>0.96595270155503421</v>
      </c>
      <c r="E20" s="29">
        <v>15337</v>
      </c>
      <c r="F20" s="23">
        <f t="shared" si="3"/>
        <v>396229</v>
      </c>
      <c r="G20" s="25">
        <f t="shared" si="4"/>
        <v>0.97407651423148978</v>
      </c>
      <c r="H20" s="29"/>
      <c r="I20" s="23"/>
      <c r="J20" s="25"/>
      <c r="K20" s="29"/>
      <c r="L20" s="23"/>
      <c r="M20" s="1129"/>
      <c r="N20" s="29"/>
      <c r="O20" s="23"/>
      <c r="T20" s="676"/>
      <c r="U20" s="550"/>
      <c r="V20" s="676"/>
    </row>
    <row r="21" spans="1:22">
      <c r="A21" s="958">
        <f t="shared" si="6"/>
        <v>46507</v>
      </c>
      <c r="B21" s="29">
        <v>12861</v>
      </c>
      <c r="C21" s="23">
        <v>405259</v>
      </c>
      <c r="D21" s="25">
        <f t="shared" si="2"/>
        <v>0.99761218426060183</v>
      </c>
      <c r="E21" s="29">
        <v>7730</v>
      </c>
      <c r="F21" s="23">
        <f t="shared" si="3"/>
        <v>403959</v>
      </c>
      <c r="G21" s="25">
        <f t="shared" si="4"/>
        <v>0.99307969535909379</v>
      </c>
      <c r="H21" s="29"/>
      <c r="I21" s="23"/>
      <c r="J21" s="25"/>
      <c r="K21" s="29"/>
      <c r="L21" s="23"/>
      <c r="M21" s="1129"/>
      <c r="N21" s="29"/>
      <c r="O21" s="23"/>
      <c r="T21" s="676"/>
    </row>
    <row r="22" spans="1:22">
      <c r="A22" s="958">
        <f t="shared" si="6"/>
        <v>46538</v>
      </c>
      <c r="B22" s="29">
        <v>970</v>
      </c>
      <c r="C22" s="23">
        <v>406229</v>
      </c>
      <c r="D22" s="25">
        <f t="shared" si="2"/>
        <v>1</v>
      </c>
      <c r="E22" s="29">
        <v>2815</v>
      </c>
      <c r="F22" s="23">
        <f t="shared" si="3"/>
        <v>406774</v>
      </c>
      <c r="G22" s="25">
        <f t="shared" si="4"/>
        <v>1</v>
      </c>
      <c r="H22" s="29"/>
      <c r="I22" s="23"/>
      <c r="J22" s="25"/>
      <c r="K22" s="29"/>
      <c r="L22" s="23"/>
      <c r="M22" s="25"/>
      <c r="N22" s="29"/>
      <c r="O22" s="23"/>
      <c r="R22" s="2" t="s">
        <v>672</v>
      </c>
      <c r="T22" s="676"/>
      <c r="V22" s="549">
        <f>+Progress!P41</f>
        <v>386332</v>
      </c>
    </row>
    <row r="23" spans="1:22">
      <c r="A23" s="958">
        <f t="shared" si="6"/>
        <v>46568</v>
      </c>
      <c r="B23" s="41"/>
      <c r="C23" s="23"/>
      <c r="D23" s="25"/>
      <c r="E23" s="29"/>
      <c r="F23" s="23"/>
      <c r="G23" s="25"/>
      <c r="H23" s="29"/>
      <c r="I23" s="23"/>
      <c r="J23" s="25"/>
      <c r="K23" s="29"/>
      <c r="L23" s="23"/>
      <c r="M23" s="25"/>
      <c r="N23" s="29"/>
      <c r="O23" s="23"/>
      <c r="T23" s="676"/>
      <c r="U23" s="676"/>
      <c r="V23" s="676">
        <f>+V22-I7</f>
        <v>290306</v>
      </c>
    </row>
    <row r="24" spans="1:22">
      <c r="A24" s="958"/>
      <c r="B24" s="41"/>
      <c r="C24" s="23"/>
      <c r="D24" s="25"/>
      <c r="E24" s="29"/>
      <c r="F24" s="23"/>
      <c r="G24" s="25"/>
      <c r="H24" s="29"/>
      <c r="I24" s="23"/>
      <c r="J24" s="25"/>
      <c r="K24" s="29"/>
      <c r="L24" s="23"/>
      <c r="M24" s="25"/>
      <c r="N24" s="29"/>
      <c r="O24" s="23"/>
      <c r="T24" s="676"/>
    </row>
    <row r="25" spans="1:22">
      <c r="A25" s="958"/>
      <c r="B25" s="41"/>
      <c r="C25" s="23"/>
      <c r="D25" s="25"/>
      <c r="E25" s="29"/>
      <c r="F25" s="23"/>
      <c r="G25" s="25"/>
      <c r="H25" s="29"/>
      <c r="I25" s="23"/>
      <c r="J25" s="1121"/>
      <c r="K25" s="29"/>
      <c r="L25" s="23"/>
      <c r="M25" s="25"/>
      <c r="N25" s="29"/>
      <c r="O25" s="23"/>
      <c r="T25" s="676"/>
    </row>
    <row r="26" spans="1:22">
      <c r="A26" s="958"/>
      <c r="B26" s="41"/>
      <c r="C26" s="23"/>
      <c r="D26" s="25"/>
      <c r="E26" s="29"/>
      <c r="F26" s="23"/>
      <c r="G26" s="25"/>
      <c r="H26" s="29"/>
      <c r="I26" s="23"/>
      <c r="J26" s="25"/>
      <c r="K26" s="29"/>
      <c r="L26" s="23"/>
      <c r="M26" s="25"/>
      <c r="N26" s="29"/>
      <c r="O26" s="23"/>
      <c r="T26" s="676"/>
    </row>
    <row r="27" spans="1:22">
      <c r="A27" s="958"/>
      <c r="B27" s="41"/>
      <c r="C27" s="23"/>
      <c r="D27" s="25"/>
      <c r="E27" s="29"/>
      <c r="F27" s="23"/>
      <c r="G27" s="25"/>
      <c r="H27" s="29"/>
      <c r="I27" s="23"/>
      <c r="J27" s="25"/>
      <c r="K27" s="29"/>
      <c r="L27" s="676"/>
      <c r="M27" s="25"/>
      <c r="N27" s="29"/>
      <c r="O27" s="23"/>
      <c r="T27" s="676"/>
    </row>
    <row r="28" spans="1:22">
      <c r="A28" s="958"/>
      <c r="B28" s="41"/>
      <c r="C28" s="23"/>
      <c r="D28" s="25"/>
      <c r="E28" s="29"/>
      <c r="F28" s="23"/>
      <c r="G28" s="25"/>
      <c r="H28" s="29"/>
      <c r="I28" s="23"/>
      <c r="J28" s="25"/>
      <c r="K28" s="29"/>
      <c r="L28" s="23"/>
      <c r="M28" s="25"/>
      <c r="N28" s="29"/>
      <c r="O28" s="23"/>
      <c r="T28" s="676"/>
    </row>
    <row r="29" spans="1:22">
      <c r="A29" s="958"/>
      <c r="B29" s="41"/>
      <c r="C29" s="23"/>
      <c r="D29" s="24"/>
      <c r="E29" s="29"/>
      <c r="F29" s="23"/>
      <c r="G29" s="24"/>
      <c r="H29" s="29"/>
      <c r="I29" s="23"/>
      <c r="J29" s="25"/>
      <c r="K29" s="677"/>
      <c r="L29" s="23"/>
      <c r="M29" s="25"/>
      <c r="N29" s="29"/>
      <c r="O29" s="23"/>
      <c r="S29" s="676"/>
      <c r="T29" s="676"/>
    </row>
    <row r="30" spans="1:22">
      <c r="A30" s="958"/>
      <c r="B30" s="41"/>
      <c r="C30" s="23"/>
      <c r="D30" s="24"/>
      <c r="E30" s="29"/>
      <c r="F30" s="23"/>
      <c r="G30" s="24"/>
      <c r="H30" s="29"/>
      <c r="I30" s="23"/>
      <c r="J30" s="24"/>
      <c r="K30" s="677"/>
      <c r="L30" s="23"/>
      <c r="M30" s="25"/>
      <c r="N30" s="29"/>
      <c r="O30" s="23"/>
      <c r="R30" s="676"/>
      <c r="T30" s="676"/>
    </row>
    <row r="31" spans="1:22">
      <c r="A31" s="958"/>
      <c r="B31" s="41"/>
      <c r="C31" s="23"/>
      <c r="D31" s="24"/>
      <c r="E31" s="29"/>
      <c r="F31" s="23"/>
      <c r="G31" s="24"/>
      <c r="H31" s="29"/>
      <c r="I31" s="23"/>
      <c r="J31" s="24"/>
      <c r="K31" s="677"/>
      <c r="L31" s="23"/>
      <c r="M31" s="25"/>
      <c r="N31" s="29"/>
      <c r="O31" s="23"/>
      <c r="T31" s="676"/>
    </row>
    <row r="32" spans="1:22">
      <c r="A32" s="958"/>
      <c r="B32" s="29"/>
      <c r="C32" s="23"/>
      <c r="D32" s="24"/>
      <c r="E32" s="29"/>
      <c r="F32" s="23"/>
      <c r="G32" s="24"/>
      <c r="H32" s="29"/>
      <c r="I32" s="23"/>
      <c r="J32" s="24"/>
      <c r="K32" s="677"/>
      <c r="L32" s="23"/>
      <c r="M32" s="25"/>
      <c r="N32" s="29"/>
      <c r="O32" s="23"/>
      <c r="T32" s="676"/>
    </row>
    <row r="33" spans="1:50">
      <c r="A33" s="958"/>
      <c r="B33" s="29"/>
      <c r="C33" s="23"/>
      <c r="D33" s="24"/>
      <c r="E33" s="29"/>
      <c r="F33" s="23"/>
      <c r="G33" s="24"/>
      <c r="H33" s="29"/>
      <c r="I33" s="23"/>
      <c r="J33" s="24"/>
      <c r="K33" s="29"/>
      <c r="L33" s="23"/>
      <c r="M33" s="25"/>
      <c r="N33" s="29"/>
      <c r="O33" s="26"/>
    </row>
    <row r="34" spans="1:50">
      <c r="A34" s="958"/>
      <c r="B34" s="29"/>
      <c r="C34" s="23"/>
      <c r="D34" s="24"/>
      <c r="E34" s="29"/>
      <c r="F34" s="23"/>
      <c r="G34" s="24"/>
      <c r="H34" s="29"/>
      <c r="I34" s="23"/>
      <c r="J34" s="24"/>
      <c r="K34" s="29"/>
      <c r="L34" s="23"/>
      <c r="M34" s="25"/>
      <c r="N34" s="29"/>
      <c r="O34" s="26"/>
    </row>
    <row r="35" spans="1:50">
      <c r="A35" s="958"/>
      <c r="B35" s="29"/>
      <c r="C35" s="23"/>
      <c r="D35" s="24"/>
      <c r="E35" s="29"/>
      <c r="F35" s="23"/>
      <c r="G35" s="24"/>
      <c r="H35" s="29"/>
      <c r="I35" s="23"/>
      <c r="J35" s="24"/>
      <c r="K35" s="29"/>
      <c r="L35" s="23"/>
      <c r="M35" s="25"/>
      <c r="N35" s="29"/>
      <c r="O35" s="26"/>
    </row>
    <row r="36" spans="1:50">
      <c r="A36" s="40"/>
      <c r="B36" s="27"/>
      <c r="C36" s="27"/>
      <c r="D36" s="27"/>
      <c r="E36" s="27"/>
      <c r="F36" s="27"/>
      <c r="G36" s="27"/>
      <c r="H36" s="27"/>
      <c r="I36" s="27"/>
      <c r="J36" s="27"/>
      <c r="K36" s="27"/>
      <c r="L36" s="27"/>
      <c r="M36" s="27"/>
      <c r="N36" s="27"/>
      <c r="O36" s="27"/>
    </row>
    <row r="37" spans="1:50" ht="15.75" thickBot="1"/>
    <row r="38" spans="1:50" ht="27.75" thickTop="1" thickBot="1">
      <c r="B38" s="2066" t="s">
        <v>673</v>
      </c>
      <c r="C38" s="2067"/>
      <c r="D38" s="2067"/>
      <c r="E38" s="2067"/>
      <c r="F38" s="2067"/>
      <c r="G38" s="2067"/>
      <c r="H38" s="2067"/>
      <c r="I38" s="2067"/>
      <c r="J38" s="2067"/>
      <c r="K38" s="2067"/>
      <c r="L38" s="2067"/>
      <c r="M38" s="2067"/>
      <c r="N38" s="2067"/>
      <c r="O38" s="2067"/>
      <c r="P38" s="2067"/>
      <c r="Q38" s="2068"/>
      <c r="R38" s="30"/>
      <c r="S38" s="30"/>
      <c r="T38" s="30"/>
      <c r="U38" s="30"/>
      <c r="V38" s="30"/>
      <c r="W38" s="31"/>
      <c r="X38" s="1"/>
      <c r="Y38" s="1"/>
      <c r="Z38" s="1"/>
    </row>
    <row r="39" spans="1:50" ht="15.75" thickTop="1">
      <c r="B39" s="549"/>
    </row>
    <row r="40" spans="1:50">
      <c r="B40" s="549"/>
      <c r="E40" s="83"/>
      <c r="F40" s="531"/>
      <c r="G40" s="83"/>
      <c r="H40" s="531"/>
      <c r="I40" s="531"/>
      <c r="K40" s="531"/>
      <c r="L40" s="549"/>
      <c r="M40" s="570"/>
      <c r="N40" s="531"/>
      <c r="O40" s="958"/>
      <c r="P40" s="958"/>
      <c r="Q40" s="958"/>
      <c r="R40" s="958"/>
      <c r="S40" s="958"/>
      <c r="T40" s="958"/>
      <c r="U40" s="958"/>
      <c r="V40" s="958"/>
      <c r="W40" s="958"/>
      <c r="X40" s="958"/>
      <c r="Y40" s="958"/>
      <c r="Z40" s="958"/>
      <c r="AA40" s="958"/>
      <c r="AB40" s="958"/>
      <c r="AC40" s="958"/>
      <c r="AD40" s="958"/>
      <c r="AE40" s="958"/>
      <c r="AF40" s="958"/>
      <c r="AG40" s="958"/>
      <c r="AH40" s="958"/>
      <c r="AI40" s="958"/>
      <c r="AJ40" s="958"/>
      <c r="AK40" s="958"/>
      <c r="AL40" s="958"/>
      <c r="AM40" s="958"/>
      <c r="AN40" s="958"/>
      <c r="AO40" s="958"/>
      <c r="AP40" s="958"/>
      <c r="AQ40" s="958"/>
      <c r="AR40" s="958"/>
      <c r="AS40" s="958"/>
      <c r="AT40" s="958"/>
      <c r="AU40" s="531"/>
      <c r="AV40" s="531"/>
      <c r="AW40" s="531"/>
      <c r="AX40" s="531"/>
    </row>
    <row r="41" spans="1:50">
      <c r="B41" s="549"/>
      <c r="E41" s="83"/>
      <c r="F41" s="531"/>
      <c r="G41" s="83"/>
      <c r="H41" s="531"/>
      <c r="I41" s="531"/>
      <c r="J41" s="570"/>
      <c r="K41" s="531"/>
      <c r="L41" s="570"/>
      <c r="M41" s="570"/>
      <c r="N41" s="531"/>
      <c r="O41" s="531"/>
      <c r="P41" s="549"/>
      <c r="Q41" s="549"/>
      <c r="R41" s="549"/>
      <c r="S41" s="549"/>
      <c r="T41" s="549"/>
      <c r="U41" s="549"/>
      <c r="V41" s="549"/>
      <c r="W41" s="549"/>
      <c r="X41" s="549"/>
      <c r="Y41" s="549"/>
      <c r="Z41" s="549"/>
      <c r="AA41" s="549"/>
      <c r="AB41" s="549"/>
      <c r="AC41" s="549"/>
      <c r="AD41" s="549"/>
      <c r="AE41" s="549"/>
      <c r="AF41" s="549"/>
      <c r="AG41" s="549"/>
      <c r="AH41" s="549"/>
      <c r="AI41" s="549"/>
      <c r="AJ41" s="549"/>
      <c r="AK41" s="549"/>
      <c r="AL41" s="549"/>
      <c r="AM41" s="549"/>
    </row>
    <row r="42" spans="1:50">
      <c r="B42" s="549"/>
      <c r="E42" s="83"/>
      <c r="F42" s="531"/>
      <c r="G42" s="83"/>
      <c r="H42" s="531"/>
      <c r="I42" s="531"/>
      <c r="J42" s="570"/>
      <c r="K42" s="531"/>
      <c r="L42" s="570"/>
      <c r="M42" s="570"/>
      <c r="N42" s="531"/>
      <c r="O42" s="531"/>
      <c r="P42" s="549"/>
      <c r="Q42" s="549"/>
      <c r="R42" s="549"/>
      <c r="S42" s="549"/>
      <c r="T42" s="549"/>
      <c r="U42" s="549"/>
      <c r="V42" s="549"/>
      <c r="W42" s="549"/>
      <c r="X42" s="549"/>
      <c r="Y42" s="549"/>
      <c r="Z42" s="549"/>
      <c r="AA42" s="549"/>
      <c r="AB42" s="549"/>
      <c r="AC42" s="549"/>
      <c r="AD42" s="549"/>
      <c r="AE42" s="549"/>
      <c r="AF42" s="549"/>
      <c r="AG42" s="549"/>
      <c r="AH42" s="549"/>
      <c r="AI42" s="549"/>
      <c r="AJ42" s="549"/>
      <c r="AK42" s="549"/>
      <c r="AL42" s="549"/>
      <c r="AM42" s="549"/>
      <c r="AN42" s="531"/>
    </row>
    <row r="43" spans="1:50">
      <c r="B43" s="549"/>
      <c r="E43" s="83"/>
      <c r="F43" s="531"/>
      <c r="G43" s="83"/>
      <c r="H43" s="531"/>
      <c r="I43" s="531"/>
      <c r="J43" s="570"/>
      <c r="K43" s="531"/>
      <c r="L43" s="550">
        <v>406774</v>
      </c>
      <c r="M43" s="570"/>
      <c r="N43" s="531"/>
      <c r="O43" s="531"/>
      <c r="P43" s="549"/>
      <c r="Q43" s="549"/>
      <c r="R43" s="549"/>
      <c r="S43" s="549"/>
      <c r="T43" s="549"/>
      <c r="U43" s="549"/>
      <c r="V43" s="549"/>
      <c r="W43" s="549"/>
      <c r="X43" s="549"/>
      <c r="Y43" s="549"/>
      <c r="Z43" s="549"/>
      <c r="AA43" s="549"/>
      <c r="AB43" s="549"/>
      <c r="AC43" s="549"/>
      <c r="AD43" s="549"/>
      <c r="AE43" s="549"/>
      <c r="AF43" s="549"/>
      <c r="AG43" s="549"/>
      <c r="AH43" s="549"/>
      <c r="AI43" s="549"/>
      <c r="AJ43" s="549"/>
      <c r="AK43" s="549"/>
      <c r="AL43" s="549"/>
      <c r="AM43" s="549"/>
      <c r="AN43" s="531"/>
      <c r="AO43" s="531"/>
      <c r="AP43" s="531"/>
      <c r="AQ43" s="531"/>
      <c r="AR43" s="531"/>
      <c r="AS43" s="531"/>
      <c r="AT43" s="531"/>
      <c r="AU43" s="531"/>
      <c r="AV43" s="531"/>
      <c r="AW43" s="531"/>
    </row>
    <row r="44" spans="1:50">
      <c r="E44" s="83"/>
      <c r="F44" s="531"/>
      <c r="G44" s="83"/>
      <c r="H44" s="531"/>
      <c r="I44" s="531"/>
      <c r="J44" s="570"/>
      <c r="K44" s="531"/>
      <c r="L44" s="764">
        <f>L23-L43</f>
        <v>-406774</v>
      </c>
      <c r="M44" s="570"/>
      <c r="N44" s="531"/>
      <c r="O44" s="531"/>
      <c r="P44" s="549"/>
      <c r="Q44" s="549"/>
      <c r="R44" s="549"/>
      <c r="S44" s="549"/>
      <c r="T44" s="549"/>
      <c r="U44" s="549"/>
      <c r="V44" s="549"/>
      <c r="W44" s="549"/>
      <c r="X44" s="549"/>
      <c r="Y44" s="549"/>
      <c r="Z44" s="549"/>
      <c r="AA44" s="549"/>
      <c r="AB44" s="549"/>
      <c r="AC44" s="549"/>
      <c r="AD44" s="549"/>
      <c r="AE44" s="549"/>
      <c r="AF44" s="549"/>
      <c r="AG44" s="549"/>
      <c r="AH44" s="549"/>
      <c r="AI44" s="549"/>
      <c r="AJ44" s="549"/>
      <c r="AK44" s="549"/>
      <c r="AL44" s="549"/>
      <c r="AM44" s="549"/>
      <c r="AN44" s="531"/>
      <c r="AO44" s="531"/>
      <c r="AP44" s="531"/>
      <c r="AQ44" s="531"/>
      <c r="AR44" s="531"/>
      <c r="AS44" s="531"/>
      <c r="AT44" s="531"/>
      <c r="AU44" s="531"/>
      <c r="AV44" s="531"/>
      <c r="AW44" s="531"/>
      <c r="AX44" s="531"/>
    </row>
    <row r="45" spans="1:50">
      <c r="P45" s="1120"/>
      <c r="Q45" s="1120"/>
      <c r="R45" s="1120"/>
      <c r="S45" s="1120"/>
      <c r="T45" s="1120"/>
      <c r="U45" s="1120"/>
      <c r="V45" s="1120"/>
      <c r="W45" s="1120"/>
      <c r="X45" s="549"/>
      <c r="Y45" s="549"/>
      <c r="Z45" s="549"/>
      <c r="AA45" s="549"/>
      <c r="AB45" s="549"/>
      <c r="AC45" s="549"/>
      <c r="AD45" s="549"/>
      <c r="AE45" s="549"/>
      <c r="AF45" s="549"/>
      <c r="AG45" s="549"/>
      <c r="AH45" s="549"/>
      <c r="AI45" s="549"/>
      <c r="AJ45" s="549"/>
      <c r="AK45" s="549"/>
      <c r="AL45" s="549"/>
      <c r="AM45" s="549"/>
    </row>
    <row r="46" spans="1:50">
      <c r="A46" s="648"/>
      <c r="B46" s="83"/>
      <c r="C46" s="83"/>
      <c r="K46" s="531"/>
      <c r="L46">
        <f>+L44/5</f>
        <v>-81354.8</v>
      </c>
    </row>
    <row r="47" spans="1:50">
      <c r="A47" s="648"/>
      <c r="B47" s="531"/>
      <c r="C47" s="83"/>
      <c r="H47" s="550"/>
      <c r="I47" s="549"/>
      <c r="J47" s="549"/>
      <c r="K47" s="549"/>
      <c r="L47">
        <v>2204.7400000000025</v>
      </c>
    </row>
    <row r="48" spans="1:50">
      <c r="A48" s="648"/>
      <c r="B48" s="83"/>
      <c r="C48" s="83"/>
      <c r="H48" s="550"/>
      <c r="K48" s="549"/>
    </row>
    <row r="49" spans="1:36">
      <c r="A49" s="648"/>
      <c r="B49" s="531"/>
      <c r="C49" s="83"/>
      <c r="K49" s="549"/>
      <c r="L49" s="549"/>
      <c r="M49" s="83"/>
      <c r="N49" s="83"/>
      <c r="O49" s="83"/>
      <c r="P49" s="83"/>
      <c r="Q49" s="83"/>
      <c r="R49" s="83"/>
      <c r="S49" s="83"/>
      <c r="T49" s="83"/>
      <c r="U49" s="83"/>
      <c r="V49" s="83"/>
      <c r="W49" s="83"/>
      <c r="X49" s="83"/>
      <c r="Y49" s="83"/>
      <c r="Z49" s="83"/>
      <c r="AA49" s="83"/>
      <c r="AB49" s="83"/>
      <c r="AC49" s="83"/>
      <c r="AD49" s="83"/>
      <c r="AE49" s="83"/>
      <c r="AF49" s="83"/>
      <c r="AG49" s="83"/>
      <c r="AH49" s="83"/>
      <c r="AI49" s="83"/>
      <c r="AJ49" s="83"/>
    </row>
    <row r="50" spans="1:36">
      <c r="A50" s="648"/>
      <c r="B50" s="531"/>
      <c r="C50" s="83"/>
      <c r="D50" s="531"/>
      <c r="E50" s="531"/>
      <c r="F50" s="531"/>
      <c r="K50" s="549"/>
      <c r="L50" s="531"/>
      <c r="M50" s="531"/>
      <c r="N50" s="531"/>
      <c r="O50" s="531"/>
      <c r="P50" s="531"/>
      <c r="Q50" s="531"/>
      <c r="R50" s="531"/>
      <c r="S50" s="531"/>
      <c r="T50" s="531"/>
      <c r="U50" s="531"/>
      <c r="V50" s="531"/>
      <c r="W50" s="531"/>
      <c r="X50" s="531"/>
      <c r="Y50" s="531"/>
      <c r="Z50" s="531"/>
      <c r="AA50" s="531"/>
      <c r="AB50" s="531"/>
      <c r="AC50" s="531"/>
      <c r="AD50" s="531"/>
      <c r="AE50" s="531"/>
      <c r="AF50" s="531"/>
      <c r="AG50" s="531"/>
      <c r="AH50" s="531"/>
      <c r="AI50" s="531"/>
    </row>
    <row r="51" spans="1:36">
      <c r="B51" s="570"/>
      <c r="C51" s="83"/>
      <c r="D51" s="531"/>
      <c r="E51" s="531"/>
      <c r="F51" s="531"/>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c r="AI51" s="83"/>
      <c r="AJ51" s="531"/>
    </row>
    <row r="52" spans="1:36">
      <c r="A52" s="649"/>
      <c r="B52" s="531"/>
      <c r="C52" s="83"/>
      <c r="D52" s="531"/>
      <c r="E52" s="531"/>
      <c r="F52" s="531"/>
      <c r="K52" s="549"/>
      <c r="L52" s="531"/>
      <c r="M52" s="531"/>
      <c r="N52" s="531"/>
      <c r="O52" s="531"/>
      <c r="P52" s="531"/>
      <c r="Q52" s="531"/>
      <c r="R52" s="531"/>
      <c r="S52" s="531"/>
      <c r="T52" s="531"/>
      <c r="U52" s="531"/>
      <c r="V52" s="531"/>
      <c r="W52" s="531"/>
      <c r="X52" s="531"/>
      <c r="Y52" s="531"/>
      <c r="Z52" s="531"/>
      <c r="AA52" s="531"/>
      <c r="AB52" s="531"/>
      <c r="AC52" s="531"/>
      <c r="AD52" s="531"/>
      <c r="AE52" s="531"/>
      <c r="AF52" s="531"/>
      <c r="AG52" s="531"/>
      <c r="AH52" s="531"/>
    </row>
    <row r="53" spans="1:36">
      <c r="A53" s="650"/>
      <c r="B53" s="570"/>
      <c r="C53" s="83"/>
      <c r="D53" s="531"/>
      <c r="E53" s="531"/>
      <c r="F53" s="531"/>
      <c r="K53" s="549"/>
      <c r="L53" s="531"/>
      <c r="M53" s="531"/>
      <c r="N53" s="531"/>
      <c r="O53" s="531"/>
      <c r="P53" s="531"/>
      <c r="Q53" s="531"/>
      <c r="R53" s="531"/>
      <c r="S53" s="531"/>
      <c r="T53" s="531"/>
      <c r="U53" s="531"/>
      <c r="V53" s="531"/>
      <c r="W53" s="531"/>
      <c r="X53" s="531"/>
      <c r="Y53" s="531"/>
      <c r="Z53" s="531"/>
      <c r="AA53" s="531"/>
      <c r="AB53" s="531"/>
      <c r="AC53" s="531"/>
      <c r="AD53" s="531"/>
      <c r="AE53" s="531"/>
      <c r="AF53" s="531"/>
      <c r="AG53" s="531"/>
      <c r="AH53" s="531"/>
      <c r="AI53" s="531"/>
    </row>
    <row r="54" spans="1:36">
      <c r="A54" s="651"/>
      <c r="B54" s="570"/>
      <c r="C54" s="83"/>
      <c r="D54" s="531"/>
      <c r="E54" s="531"/>
      <c r="F54" s="531"/>
      <c r="I54" s="549"/>
      <c r="K54" s="549"/>
    </row>
    <row r="55" spans="1:36">
      <c r="A55" s="651"/>
      <c r="B55" s="531"/>
      <c r="C55" s="83"/>
      <c r="D55" s="9"/>
      <c r="E55" s="531"/>
      <c r="H55" s="5"/>
      <c r="I55" s="549"/>
      <c r="K55" s="549"/>
    </row>
    <row r="56" spans="1:36">
      <c r="A56" s="651"/>
      <c r="B56" s="531"/>
      <c r="C56" s="645"/>
      <c r="D56" s="9"/>
      <c r="E56" s="531"/>
      <c r="H56" s="5"/>
      <c r="I56" s="83"/>
      <c r="K56" s="549"/>
    </row>
    <row r="57" spans="1:36">
      <c r="A57" s="651"/>
      <c r="B57" s="549"/>
      <c r="D57" s="16"/>
      <c r="E57" s="16"/>
      <c r="H57" s="5"/>
      <c r="I57" s="83"/>
      <c r="K57" s="549"/>
    </row>
    <row r="58" spans="1:36">
      <c r="A58" s="651"/>
      <c r="B58" s="549"/>
      <c r="H58" s="5"/>
      <c r="I58" s="83"/>
      <c r="K58" s="549"/>
    </row>
    <row r="59" spans="1:36">
      <c r="A59" s="651"/>
      <c r="B59" s="549"/>
      <c r="H59" s="5"/>
      <c r="I59" s="83"/>
      <c r="K59" s="549"/>
    </row>
    <row r="60" spans="1:36">
      <c r="A60" s="651"/>
      <c r="B60" s="549"/>
      <c r="H60" s="5"/>
      <c r="I60" s="83"/>
      <c r="K60" s="549"/>
    </row>
    <row r="61" spans="1:36">
      <c r="B61" s="549"/>
      <c r="I61" s="83"/>
      <c r="K61" s="549"/>
    </row>
    <row r="62" spans="1:36">
      <c r="B62" s="549"/>
      <c r="I62" s="83"/>
      <c r="K62" s="549"/>
    </row>
    <row r="63" spans="1:36">
      <c r="B63" s="549"/>
      <c r="I63" s="83"/>
      <c r="K63" s="549"/>
    </row>
    <row r="64" spans="1:36">
      <c r="I64" s="83"/>
      <c r="K64" s="549"/>
    </row>
    <row r="65" spans="9:11">
      <c r="I65" s="83"/>
      <c r="K65" s="549"/>
    </row>
    <row r="66" spans="9:11">
      <c r="I66" s="83"/>
      <c r="K66" s="549"/>
    </row>
    <row r="67" spans="9:11">
      <c r="I67" s="83"/>
      <c r="K67" s="549"/>
    </row>
    <row r="68" spans="9:11">
      <c r="I68" s="83"/>
      <c r="K68" s="549"/>
    </row>
    <row r="69" spans="9:11">
      <c r="I69" s="83"/>
      <c r="K69" s="531"/>
    </row>
    <row r="70" spans="9:11">
      <c r="I70" s="83"/>
    </row>
    <row r="71" spans="9:11">
      <c r="I71" s="83"/>
    </row>
    <row r="72" spans="9:11">
      <c r="I72" s="83"/>
    </row>
    <row r="73" spans="9:11">
      <c r="I73" s="83"/>
    </row>
    <row r="74" spans="9:11">
      <c r="I74" s="83"/>
    </row>
  </sheetData>
  <mergeCells count="6">
    <mergeCell ref="B38:Q38"/>
    <mergeCell ref="B2:D2"/>
    <mergeCell ref="E2:F2"/>
    <mergeCell ref="H2:I2"/>
    <mergeCell ref="K2:L2"/>
    <mergeCell ref="N2:O2"/>
  </mergeCells>
  <pageMargins left="0.7" right="0.7" top="0.75" bottom="0.75" header="0.3" footer="0.3"/>
  <pageSetup paperSize="9" scale="22" orientation="landscape" r:id="rId1"/>
  <headerFooter>
    <oddFooter>&amp;L_x000D_&amp;1#&amp;"Calibri"&amp;10&amp;K000000 Data sensitivity - Public</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O54"/>
  <sheetViews>
    <sheetView topLeftCell="A22" zoomScale="70" zoomScaleNormal="70" workbookViewId="0">
      <selection activeCell="M35" sqref="M35"/>
    </sheetView>
  </sheetViews>
  <sheetFormatPr defaultColWidth="9.140625" defaultRowHeight="15"/>
  <cols>
    <col min="1" max="1" width="22.28515625" style="3" bestFit="1" customWidth="1"/>
    <col min="2" max="26" width="7.7109375" style="3" customWidth="1"/>
    <col min="27" max="40" width="5.7109375" style="3" customWidth="1"/>
    <col min="41" max="16384" width="9.140625" style="3"/>
  </cols>
  <sheetData>
    <row r="1" spans="1:26" ht="34.5" customHeight="1">
      <c r="A1" s="2104" t="s">
        <v>689</v>
      </c>
      <c r="B1" s="2105"/>
      <c r="C1" s="2105"/>
      <c r="D1" s="2105"/>
      <c r="E1" s="2105"/>
      <c r="F1" s="2105"/>
      <c r="G1" s="2105"/>
      <c r="H1" s="2105"/>
      <c r="I1" s="2105"/>
      <c r="J1" s="2105"/>
      <c r="K1" s="2105"/>
      <c r="L1" s="2105"/>
      <c r="M1" s="2105"/>
      <c r="N1" s="2105"/>
      <c r="O1" s="2105"/>
      <c r="P1" s="2105"/>
      <c r="Q1" s="2105"/>
      <c r="R1" s="2105"/>
      <c r="S1" s="2105"/>
      <c r="T1" s="2105"/>
      <c r="U1" s="2105"/>
      <c r="V1" s="2105"/>
      <c r="W1" s="2105"/>
      <c r="X1" s="2105"/>
      <c r="Y1" s="2105"/>
      <c r="Z1" s="2105"/>
    </row>
    <row r="2" spans="1:26" ht="59.65" customHeight="1">
      <c r="A2" s="51" t="s">
        <v>690</v>
      </c>
      <c r="B2" s="565">
        <f>+'EV-Chart Data'!A4</f>
        <v>45981</v>
      </c>
      <c r="C2" s="565">
        <f t="shared" ref="C2:T2" si="0">EOMONTH(B2,1)</f>
        <v>46022</v>
      </c>
      <c r="D2" s="565">
        <f t="shared" si="0"/>
        <v>46053</v>
      </c>
      <c r="E2" s="565">
        <f t="shared" si="0"/>
        <v>46081</v>
      </c>
      <c r="F2" s="565">
        <f t="shared" si="0"/>
        <v>46112</v>
      </c>
      <c r="G2" s="565">
        <f t="shared" si="0"/>
        <v>46142</v>
      </c>
      <c r="H2" s="565">
        <f t="shared" si="0"/>
        <v>46173</v>
      </c>
      <c r="I2" s="565">
        <f t="shared" si="0"/>
        <v>46203</v>
      </c>
      <c r="J2" s="565">
        <f t="shared" si="0"/>
        <v>46234</v>
      </c>
      <c r="K2" s="565">
        <f t="shared" si="0"/>
        <v>46265</v>
      </c>
      <c r="L2" s="565">
        <f t="shared" si="0"/>
        <v>46295</v>
      </c>
      <c r="M2" s="565">
        <f t="shared" si="0"/>
        <v>46326</v>
      </c>
      <c r="N2" s="565">
        <f t="shared" si="0"/>
        <v>46356</v>
      </c>
      <c r="O2" s="565">
        <f t="shared" si="0"/>
        <v>46387</v>
      </c>
      <c r="P2" s="565">
        <f t="shared" si="0"/>
        <v>46418</v>
      </c>
      <c r="Q2" s="565">
        <f t="shared" si="0"/>
        <v>46446</v>
      </c>
      <c r="R2" s="565">
        <f t="shared" si="0"/>
        <v>46477</v>
      </c>
      <c r="S2" s="565">
        <f t="shared" si="0"/>
        <v>46507</v>
      </c>
      <c r="T2" s="565">
        <f t="shared" si="0"/>
        <v>46538</v>
      </c>
      <c r="U2" s="565"/>
      <c r="V2" s="565"/>
      <c r="W2" s="565"/>
      <c r="X2" s="565"/>
      <c r="Y2" s="565"/>
      <c r="Z2" s="565"/>
    </row>
    <row r="3" spans="1:26" ht="34.5" customHeight="1">
      <c r="A3" s="52" t="s">
        <v>691</v>
      </c>
      <c r="B3" s="53">
        <v>12</v>
      </c>
      <c r="C3" s="53">
        <v>12</v>
      </c>
      <c r="D3" s="53">
        <v>12</v>
      </c>
      <c r="E3" s="53">
        <v>12</v>
      </c>
      <c r="F3" s="53">
        <v>12</v>
      </c>
      <c r="G3" s="53">
        <v>12</v>
      </c>
      <c r="H3" s="53">
        <v>12</v>
      </c>
      <c r="I3" s="53">
        <v>12</v>
      </c>
      <c r="J3" s="53">
        <v>12</v>
      </c>
      <c r="K3" s="53">
        <v>12</v>
      </c>
      <c r="L3" s="53">
        <v>12</v>
      </c>
      <c r="M3" s="53">
        <v>12</v>
      </c>
      <c r="N3" s="53">
        <v>12</v>
      </c>
      <c r="O3" s="53">
        <v>12</v>
      </c>
      <c r="P3" s="53">
        <v>12</v>
      </c>
      <c r="Q3" s="53">
        <v>12</v>
      </c>
      <c r="R3" s="53">
        <v>12</v>
      </c>
      <c r="S3" s="53">
        <v>12</v>
      </c>
      <c r="T3" s="53">
        <v>12</v>
      </c>
      <c r="U3" s="53"/>
      <c r="V3" s="53"/>
      <c r="W3" s="53"/>
      <c r="X3" s="53"/>
      <c r="Y3" s="53"/>
      <c r="Z3" s="53"/>
    </row>
    <row r="4" spans="1:26" ht="34.5" customHeight="1">
      <c r="A4" s="52" t="s">
        <v>692</v>
      </c>
      <c r="B4" s="53">
        <f>B3</f>
        <v>12</v>
      </c>
      <c r="C4" s="53">
        <f>B4+C3</f>
        <v>24</v>
      </c>
      <c r="D4" s="53">
        <f t="shared" ref="D4:T4" si="1">C4+D3</f>
        <v>36</v>
      </c>
      <c r="E4" s="53">
        <f t="shared" si="1"/>
        <v>48</v>
      </c>
      <c r="F4" s="53">
        <f t="shared" si="1"/>
        <v>60</v>
      </c>
      <c r="G4" s="53">
        <f t="shared" si="1"/>
        <v>72</v>
      </c>
      <c r="H4" s="53">
        <f t="shared" si="1"/>
        <v>84</v>
      </c>
      <c r="I4" s="53">
        <f t="shared" si="1"/>
        <v>96</v>
      </c>
      <c r="J4" s="53">
        <f t="shared" si="1"/>
        <v>108</v>
      </c>
      <c r="K4" s="53">
        <f t="shared" si="1"/>
        <v>120</v>
      </c>
      <c r="L4" s="53">
        <f t="shared" si="1"/>
        <v>132</v>
      </c>
      <c r="M4" s="53">
        <f t="shared" si="1"/>
        <v>144</v>
      </c>
      <c r="N4" s="53">
        <f t="shared" si="1"/>
        <v>156</v>
      </c>
      <c r="O4" s="53">
        <f t="shared" si="1"/>
        <v>168</v>
      </c>
      <c r="P4" s="53">
        <f t="shared" si="1"/>
        <v>180</v>
      </c>
      <c r="Q4" s="53">
        <f t="shared" si="1"/>
        <v>192</v>
      </c>
      <c r="R4" s="53">
        <f t="shared" si="1"/>
        <v>204</v>
      </c>
      <c r="S4" s="53">
        <f t="shared" si="1"/>
        <v>216</v>
      </c>
      <c r="T4" s="53">
        <f t="shared" si="1"/>
        <v>228</v>
      </c>
      <c r="U4" s="53"/>
      <c r="V4" s="53"/>
      <c r="W4" s="53"/>
      <c r="X4" s="53"/>
      <c r="Y4" s="53"/>
      <c r="Z4" s="53"/>
    </row>
    <row r="5" spans="1:26" ht="34.5" customHeight="1">
      <c r="A5" s="52" t="s">
        <v>693</v>
      </c>
      <c r="B5" s="53">
        <v>12</v>
      </c>
      <c r="C5" s="53">
        <v>29</v>
      </c>
      <c r="D5" s="53">
        <v>35</v>
      </c>
      <c r="E5" s="53">
        <v>49</v>
      </c>
      <c r="F5" s="53">
        <v>49</v>
      </c>
      <c r="G5" s="53">
        <v>49</v>
      </c>
      <c r="H5" s="53">
        <v>49</v>
      </c>
      <c r="I5" s="53">
        <v>48</v>
      </c>
      <c r="J5" s="53">
        <v>49</v>
      </c>
      <c r="K5" s="53">
        <v>49</v>
      </c>
      <c r="L5" s="53">
        <v>49</v>
      </c>
      <c r="M5" s="53">
        <v>49</v>
      </c>
      <c r="N5" s="53"/>
      <c r="O5" s="53"/>
      <c r="P5" s="53"/>
      <c r="Q5" s="53"/>
      <c r="R5" s="53"/>
      <c r="S5" s="53"/>
      <c r="T5" s="53"/>
      <c r="U5" s="53"/>
      <c r="V5" s="53"/>
      <c r="W5" s="53"/>
      <c r="X5" s="53"/>
      <c r="Y5" s="53"/>
      <c r="Z5" s="53"/>
    </row>
    <row r="6" spans="1:26" ht="34.5" customHeight="1">
      <c r="A6" s="54" t="s">
        <v>694</v>
      </c>
      <c r="B6" s="55">
        <f>B5</f>
        <v>12</v>
      </c>
      <c r="C6" s="55">
        <f>C5+B6</f>
        <v>41</v>
      </c>
      <c r="D6" s="55">
        <f>D5+C6</f>
        <v>76</v>
      </c>
      <c r="E6" s="55">
        <f t="shared" ref="E6" si="2">E5+D6</f>
        <v>125</v>
      </c>
      <c r="F6" s="55">
        <f t="shared" ref="F6" si="3">F5+E6</f>
        <v>174</v>
      </c>
      <c r="G6" s="55">
        <f t="shared" ref="G6" si="4">G5+F6</f>
        <v>223</v>
      </c>
      <c r="H6" s="55">
        <f t="shared" ref="H6" si="5">H5+G6</f>
        <v>272</v>
      </c>
      <c r="I6" s="55">
        <f t="shared" ref="I6" si="6">I5+H6</f>
        <v>320</v>
      </c>
      <c r="J6" s="55">
        <f t="shared" ref="J6" si="7">J5+I6</f>
        <v>369</v>
      </c>
      <c r="K6" s="55">
        <f t="shared" ref="K6" si="8">K5+J6</f>
        <v>418</v>
      </c>
      <c r="L6" s="55">
        <f t="shared" ref="L6" si="9">L5+K6</f>
        <v>467</v>
      </c>
      <c r="M6" s="55">
        <f t="shared" ref="M6" si="10">M5+L6</f>
        <v>516</v>
      </c>
      <c r="N6" s="55">
        <f t="shared" ref="N6" si="11">N5+M6</f>
        <v>516</v>
      </c>
      <c r="O6" s="55">
        <f t="shared" ref="O6" si="12">O5+N6</f>
        <v>516</v>
      </c>
      <c r="P6" s="55">
        <f t="shared" ref="P6" si="13">P5+O6</f>
        <v>516</v>
      </c>
      <c r="Q6" s="55">
        <f t="shared" ref="Q6" si="14">Q5+P6</f>
        <v>516</v>
      </c>
      <c r="R6" s="55">
        <f t="shared" ref="R6" si="15">R5+Q6</f>
        <v>516</v>
      </c>
      <c r="S6" s="55">
        <f t="shared" ref="S6" si="16">S5+R6</f>
        <v>516</v>
      </c>
      <c r="T6" s="55">
        <f t="shared" ref="T6" si="17">T5+S6</f>
        <v>516</v>
      </c>
      <c r="U6" s="55"/>
      <c r="V6" s="55"/>
      <c r="W6" s="55"/>
      <c r="X6" s="55"/>
      <c r="Y6" s="55"/>
      <c r="Z6" s="55"/>
    </row>
    <row r="7" spans="1:26" ht="34.5" customHeight="1">
      <c r="A7" s="54" t="s">
        <v>695</v>
      </c>
      <c r="B7" s="55"/>
      <c r="C7" s="55"/>
      <c r="D7" s="55"/>
      <c r="E7" s="53"/>
      <c r="F7" s="53"/>
      <c r="G7" s="53"/>
      <c r="H7" s="53"/>
      <c r="I7" s="53"/>
      <c r="J7" s="53"/>
      <c r="K7" s="53"/>
      <c r="L7" s="53"/>
      <c r="M7" s="53">
        <v>12</v>
      </c>
      <c r="N7" s="53">
        <v>12</v>
      </c>
      <c r="O7" s="53">
        <v>12</v>
      </c>
      <c r="P7" s="53">
        <v>12</v>
      </c>
      <c r="Q7" s="53">
        <v>12</v>
      </c>
      <c r="R7" s="53">
        <v>12</v>
      </c>
      <c r="S7" s="53">
        <v>12</v>
      </c>
      <c r="T7" s="53">
        <v>12</v>
      </c>
      <c r="U7" s="55"/>
      <c r="V7" s="55"/>
      <c r="W7" s="55"/>
      <c r="X7" s="55"/>
      <c r="Y7" s="55"/>
      <c r="Z7" s="55"/>
    </row>
    <row r="8" spans="1:26" ht="34.5" customHeight="1" thickBot="1">
      <c r="A8" s="56" t="s">
        <v>696</v>
      </c>
      <c r="B8" s="57">
        <v>0</v>
      </c>
      <c r="C8" s="57">
        <v>3</v>
      </c>
      <c r="D8" s="57">
        <v>5</v>
      </c>
      <c r="E8" s="57">
        <v>5</v>
      </c>
      <c r="F8" s="57"/>
      <c r="G8" s="57"/>
      <c r="H8" s="57"/>
      <c r="I8" s="57"/>
      <c r="J8" s="57"/>
      <c r="K8" s="57"/>
      <c r="L8" s="57"/>
      <c r="M8" s="57"/>
      <c r="N8" s="57"/>
      <c r="O8" s="57"/>
      <c r="P8" s="57"/>
      <c r="Q8" s="57"/>
      <c r="R8" s="57"/>
      <c r="S8" s="57"/>
      <c r="T8" s="57"/>
      <c r="U8" s="57"/>
      <c r="V8" s="57"/>
      <c r="W8" s="57"/>
      <c r="X8" s="57"/>
      <c r="Y8" s="57"/>
      <c r="Z8" s="57"/>
    </row>
    <row r="9" spans="1:26" ht="34.5" customHeight="1" thickTop="1">
      <c r="A9" s="2106" t="s">
        <v>697</v>
      </c>
      <c r="B9" s="2107"/>
      <c r="C9" s="2107"/>
      <c r="D9" s="2107"/>
      <c r="E9" s="2107"/>
      <c r="F9" s="2107"/>
      <c r="G9" s="2107"/>
      <c r="H9" s="2107"/>
      <c r="I9" s="2107"/>
      <c r="J9" s="2107"/>
      <c r="K9" s="2107"/>
      <c r="L9" s="2107"/>
      <c r="M9" s="2107"/>
      <c r="N9" s="2107"/>
      <c r="O9" s="2107"/>
      <c r="P9" s="2107"/>
      <c r="Q9" s="2107"/>
      <c r="R9" s="2107"/>
      <c r="S9" s="2107"/>
      <c r="T9" s="2107"/>
      <c r="U9" s="2107"/>
      <c r="V9" s="2107"/>
      <c r="W9" s="2107"/>
      <c r="X9" s="2107"/>
      <c r="Y9" s="2107"/>
      <c r="Z9" s="2107"/>
    </row>
    <row r="10" spans="1:26" ht="59.65" customHeight="1">
      <c r="A10" s="51" t="s">
        <v>690</v>
      </c>
      <c r="B10" s="565">
        <f>+B2</f>
        <v>45981</v>
      </c>
      <c r="C10" s="565">
        <f t="shared" ref="C10:T10" si="18">EOMONTH(B10,1)</f>
        <v>46022</v>
      </c>
      <c r="D10" s="565">
        <f t="shared" si="18"/>
        <v>46053</v>
      </c>
      <c r="E10" s="565">
        <f t="shared" si="18"/>
        <v>46081</v>
      </c>
      <c r="F10" s="565">
        <f t="shared" si="18"/>
        <v>46112</v>
      </c>
      <c r="G10" s="565">
        <f t="shared" si="18"/>
        <v>46142</v>
      </c>
      <c r="H10" s="565">
        <f t="shared" si="18"/>
        <v>46173</v>
      </c>
      <c r="I10" s="565">
        <f t="shared" si="18"/>
        <v>46203</v>
      </c>
      <c r="J10" s="565">
        <f t="shared" si="18"/>
        <v>46234</v>
      </c>
      <c r="K10" s="565">
        <f t="shared" si="18"/>
        <v>46265</v>
      </c>
      <c r="L10" s="565">
        <f t="shared" si="18"/>
        <v>46295</v>
      </c>
      <c r="M10" s="565">
        <f t="shared" si="18"/>
        <v>46326</v>
      </c>
      <c r="N10" s="565">
        <f t="shared" si="18"/>
        <v>46356</v>
      </c>
      <c r="O10" s="565">
        <f t="shared" si="18"/>
        <v>46387</v>
      </c>
      <c r="P10" s="565">
        <f t="shared" si="18"/>
        <v>46418</v>
      </c>
      <c r="Q10" s="565">
        <f t="shared" si="18"/>
        <v>46446</v>
      </c>
      <c r="R10" s="565">
        <f t="shared" si="18"/>
        <v>46477</v>
      </c>
      <c r="S10" s="565">
        <f t="shared" si="18"/>
        <v>46507</v>
      </c>
      <c r="T10" s="565">
        <f t="shared" si="18"/>
        <v>46538</v>
      </c>
      <c r="U10" s="565"/>
      <c r="V10" s="565"/>
      <c r="W10" s="565"/>
      <c r="X10" s="565"/>
      <c r="Y10" s="565"/>
      <c r="Z10" s="565"/>
    </row>
    <row r="11" spans="1:26" ht="34.5" customHeight="1">
      <c r="A11" s="52" t="s">
        <v>691</v>
      </c>
      <c r="B11" s="53">
        <v>2</v>
      </c>
      <c r="C11" s="53">
        <v>44</v>
      </c>
      <c r="D11" s="53">
        <v>113</v>
      </c>
      <c r="E11" s="53">
        <v>118</v>
      </c>
      <c r="F11" s="53">
        <v>126</v>
      </c>
      <c r="G11" s="53">
        <v>195</v>
      </c>
      <c r="H11" s="53">
        <v>206</v>
      </c>
      <c r="I11" s="53">
        <v>208</v>
      </c>
      <c r="J11" s="53">
        <v>152</v>
      </c>
      <c r="K11" s="53">
        <v>56</v>
      </c>
      <c r="L11" s="53">
        <v>140</v>
      </c>
      <c r="M11" s="53">
        <v>136</v>
      </c>
      <c r="N11" s="53">
        <v>47</v>
      </c>
      <c r="O11" s="53">
        <v>56</v>
      </c>
      <c r="P11" s="53">
        <v>29</v>
      </c>
      <c r="Q11" s="53">
        <v>51</v>
      </c>
      <c r="R11" s="53">
        <v>58</v>
      </c>
      <c r="S11" s="53">
        <v>50</v>
      </c>
      <c r="T11" s="53">
        <v>0</v>
      </c>
      <c r="U11" s="53"/>
      <c r="V11" s="53"/>
      <c r="W11" s="53"/>
      <c r="X11" s="53"/>
      <c r="Y11" s="53"/>
      <c r="Z11" s="53"/>
    </row>
    <row r="12" spans="1:26" ht="34.5" customHeight="1">
      <c r="A12" s="52" t="s">
        <v>692</v>
      </c>
      <c r="B12" s="53">
        <f>B11</f>
        <v>2</v>
      </c>
      <c r="C12" s="53">
        <f t="shared" ref="C12:H12" si="19">B12+C11</f>
        <v>46</v>
      </c>
      <c r="D12" s="53">
        <f t="shared" si="19"/>
        <v>159</v>
      </c>
      <c r="E12" s="53">
        <f t="shared" si="19"/>
        <v>277</v>
      </c>
      <c r="F12" s="53">
        <f t="shared" si="19"/>
        <v>403</v>
      </c>
      <c r="G12" s="53">
        <f>F12+G11</f>
        <v>598</v>
      </c>
      <c r="H12" s="53">
        <f t="shared" si="19"/>
        <v>804</v>
      </c>
      <c r="I12" s="53">
        <f t="shared" ref="I12:T12" si="20">H12+I11</f>
        <v>1012</v>
      </c>
      <c r="J12" s="53">
        <f t="shared" si="20"/>
        <v>1164</v>
      </c>
      <c r="K12" s="53">
        <f t="shared" si="20"/>
        <v>1220</v>
      </c>
      <c r="L12" s="53">
        <f t="shared" si="20"/>
        <v>1360</v>
      </c>
      <c r="M12" s="53">
        <f t="shared" si="20"/>
        <v>1496</v>
      </c>
      <c r="N12" s="53">
        <f t="shared" si="20"/>
        <v>1543</v>
      </c>
      <c r="O12" s="53">
        <f t="shared" si="20"/>
        <v>1599</v>
      </c>
      <c r="P12" s="53">
        <f t="shared" si="20"/>
        <v>1628</v>
      </c>
      <c r="Q12" s="53">
        <f t="shared" si="20"/>
        <v>1679</v>
      </c>
      <c r="R12" s="53">
        <f t="shared" si="20"/>
        <v>1737</v>
      </c>
      <c r="S12" s="53">
        <f t="shared" si="20"/>
        <v>1787</v>
      </c>
      <c r="T12" s="53">
        <f t="shared" si="20"/>
        <v>1787</v>
      </c>
      <c r="U12" s="53"/>
      <c r="V12" s="53"/>
      <c r="W12" s="53"/>
      <c r="X12" s="53"/>
      <c r="Y12" s="53"/>
      <c r="Z12" s="53"/>
    </row>
    <row r="13" spans="1:26" ht="34.5" customHeight="1">
      <c r="A13" s="52" t="s">
        <v>693</v>
      </c>
      <c r="B13" s="53">
        <v>20</v>
      </c>
      <c r="C13" s="53">
        <v>63</v>
      </c>
      <c r="D13" s="53">
        <v>115</v>
      </c>
      <c r="E13" s="53">
        <v>133</v>
      </c>
      <c r="F13" s="53">
        <v>142</v>
      </c>
      <c r="G13" s="53">
        <v>196</v>
      </c>
      <c r="H13" s="53">
        <v>207</v>
      </c>
      <c r="I13" s="53">
        <v>211</v>
      </c>
      <c r="J13" s="53">
        <v>181</v>
      </c>
      <c r="K13" s="53">
        <v>181</v>
      </c>
      <c r="L13" s="53">
        <v>179</v>
      </c>
      <c r="M13" s="53">
        <v>179</v>
      </c>
      <c r="N13" s="53"/>
      <c r="O13" s="53"/>
      <c r="P13" s="53"/>
      <c r="Q13" s="53"/>
      <c r="R13" s="53"/>
      <c r="S13" s="53"/>
      <c r="T13" s="53"/>
      <c r="U13" s="53"/>
      <c r="V13" s="53"/>
      <c r="W13" s="53"/>
      <c r="X13" s="53"/>
      <c r="Y13" s="53"/>
      <c r="Z13" s="53"/>
    </row>
    <row r="14" spans="1:26" ht="34.5" customHeight="1">
      <c r="A14" s="54" t="s">
        <v>694</v>
      </c>
      <c r="B14" s="55">
        <f>B13</f>
        <v>20</v>
      </c>
      <c r="C14" s="55">
        <f t="shared" ref="C14:E14" si="21">C13+B14</f>
        <v>83</v>
      </c>
      <c r="D14" s="55">
        <f t="shared" si="21"/>
        <v>198</v>
      </c>
      <c r="E14" s="55">
        <f t="shared" si="21"/>
        <v>331</v>
      </c>
      <c r="F14" s="55">
        <f t="shared" ref="F14" si="22">F13+E14</f>
        <v>473</v>
      </c>
      <c r="G14" s="55">
        <f t="shared" ref="G14" si="23">G13+F14</f>
        <v>669</v>
      </c>
      <c r="H14" s="55">
        <f t="shared" ref="H14" si="24">H13+G14</f>
        <v>876</v>
      </c>
      <c r="I14" s="55">
        <f t="shared" ref="I14" si="25">I13+H14</f>
        <v>1087</v>
      </c>
      <c r="J14" s="55">
        <f t="shared" ref="J14" si="26">J13+I14</f>
        <v>1268</v>
      </c>
      <c r="K14" s="55">
        <f t="shared" ref="K14" si="27">K13+J14</f>
        <v>1449</v>
      </c>
      <c r="L14" s="55">
        <f t="shared" ref="L14" si="28">L13+K14</f>
        <v>1628</v>
      </c>
      <c r="M14" s="55">
        <f t="shared" ref="M14" si="29">M13+L14</f>
        <v>1807</v>
      </c>
      <c r="N14" s="55">
        <f t="shared" ref="N14" si="30">N13+M14</f>
        <v>1807</v>
      </c>
      <c r="O14" s="55">
        <f t="shared" ref="O14" si="31">O13+N14</f>
        <v>1807</v>
      </c>
      <c r="P14" s="55">
        <f t="shared" ref="P14" si="32">P13+O14</f>
        <v>1807</v>
      </c>
      <c r="Q14" s="55">
        <f t="shared" ref="Q14" si="33">Q13+P14</f>
        <v>1807</v>
      </c>
      <c r="R14" s="55">
        <f t="shared" ref="R14" si="34">R13+Q14</f>
        <v>1807</v>
      </c>
      <c r="S14" s="55">
        <f t="shared" ref="S14" si="35">S13+R14</f>
        <v>1807</v>
      </c>
      <c r="T14" s="55">
        <f t="shared" ref="T14" si="36">T13+S14</f>
        <v>1807</v>
      </c>
      <c r="U14" s="55"/>
      <c r="V14" s="55"/>
      <c r="W14" s="55"/>
      <c r="X14" s="55"/>
      <c r="Y14" s="55"/>
      <c r="Z14" s="55"/>
    </row>
    <row r="15" spans="1:26" ht="34.5" customHeight="1">
      <c r="A15" s="54" t="s">
        <v>695</v>
      </c>
      <c r="B15" s="55"/>
      <c r="C15" s="55"/>
      <c r="D15" s="55"/>
      <c r="E15" s="55">
        <v>0</v>
      </c>
      <c r="F15" s="55">
        <v>0</v>
      </c>
      <c r="G15" s="55">
        <v>0</v>
      </c>
      <c r="H15" s="55">
        <v>0</v>
      </c>
      <c r="I15" s="55">
        <v>0</v>
      </c>
      <c r="J15" s="55">
        <v>0</v>
      </c>
      <c r="K15" s="55"/>
      <c r="L15" s="55"/>
      <c r="M15" s="55" t="s">
        <v>677</v>
      </c>
      <c r="N15" s="55">
        <f t="shared" ref="N15:T15" si="37">+N11</f>
        <v>47</v>
      </c>
      <c r="O15" s="55">
        <f t="shared" si="37"/>
        <v>56</v>
      </c>
      <c r="P15" s="55">
        <f t="shared" si="37"/>
        <v>29</v>
      </c>
      <c r="Q15" s="55">
        <f t="shared" si="37"/>
        <v>51</v>
      </c>
      <c r="R15" s="55">
        <f t="shared" si="37"/>
        <v>58</v>
      </c>
      <c r="S15" s="55">
        <f t="shared" si="37"/>
        <v>50</v>
      </c>
      <c r="T15" s="55">
        <f t="shared" si="37"/>
        <v>0</v>
      </c>
      <c r="U15" s="55"/>
      <c r="V15" s="55"/>
      <c r="W15" s="55"/>
      <c r="X15" s="55"/>
      <c r="Y15" s="55"/>
      <c r="Z15" s="55"/>
    </row>
    <row r="16" spans="1:26" ht="34.5" customHeight="1" thickBot="1">
      <c r="A16" s="56" t="s">
        <v>698</v>
      </c>
      <c r="B16" s="57">
        <v>0</v>
      </c>
      <c r="C16" s="57">
        <v>0</v>
      </c>
      <c r="D16" s="57">
        <v>0</v>
      </c>
      <c r="E16" s="57">
        <v>0</v>
      </c>
      <c r="F16" s="57">
        <v>0</v>
      </c>
      <c r="G16" s="57">
        <v>0</v>
      </c>
      <c r="H16" s="57">
        <v>0</v>
      </c>
      <c r="I16" s="57">
        <v>0</v>
      </c>
      <c r="J16" s="57">
        <v>0</v>
      </c>
      <c r="K16" s="57">
        <v>0</v>
      </c>
      <c r="L16" s="57">
        <v>0</v>
      </c>
      <c r="M16" s="57">
        <v>0</v>
      </c>
      <c r="N16" s="57">
        <v>0</v>
      </c>
      <c r="O16" s="57">
        <v>0</v>
      </c>
      <c r="P16" s="57"/>
      <c r="Q16" s="57"/>
      <c r="R16" s="57"/>
      <c r="S16" s="57"/>
      <c r="T16" s="57"/>
      <c r="U16" s="57"/>
      <c r="V16" s="57"/>
      <c r="W16" s="57"/>
      <c r="X16" s="57"/>
      <c r="Y16" s="57"/>
      <c r="Z16" s="57"/>
    </row>
    <row r="17" spans="1:41" ht="34.5" customHeight="1" thickTop="1">
      <c r="B17" s="567"/>
      <c r="C17" s="567"/>
      <c r="D17" s="567"/>
      <c r="E17" s="567"/>
      <c r="F17" s="567"/>
      <c r="G17" s="567"/>
      <c r="H17" s="567"/>
      <c r="I17" s="567"/>
      <c r="J17" s="567"/>
      <c r="K17" s="567"/>
      <c r="L17" s="567"/>
      <c r="M17" s="567"/>
      <c r="N17" s="567"/>
      <c r="O17" s="567"/>
      <c r="P17" s="567"/>
      <c r="Q17" s="567"/>
      <c r="R17" s="567"/>
      <c r="S17" s="567"/>
      <c r="T17" s="567"/>
      <c r="U17" s="567"/>
      <c r="V17" s="567"/>
      <c r="W17" s="567"/>
      <c r="X17" s="567"/>
      <c r="Y17" s="567"/>
      <c r="Z17" s="567"/>
      <c r="AA17" s="566"/>
      <c r="AB17" s="566"/>
      <c r="AC17" s="566"/>
      <c r="AD17" s="566"/>
      <c r="AE17" s="566"/>
      <c r="AF17" s="566"/>
      <c r="AG17" s="566"/>
      <c r="AH17" s="566"/>
      <c r="AI17" s="566"/>
      <c r="AJ17" s="566"/>
      <c r="AK17" s="566"/>
      <c r="AL17" s="566"/>
      <c r="AM17" s="566"/>
      <c r="AN17" s="566"/>
    </row>
    <row r="18" spans="1:41" ht="34.5" customHeight="1">
      <c r="A18" s="2108" t="s">
        <v>699</v>
      </c>
      <c r="B18" s="2109"/>
      <c r="C18" s="2109"/>
      <c r="D18" s="2109"/>
      <c r="E18" s="2109"/>
      <c r="F18" s="2109"/>
      <c r="G18" s="2109"/>
      <c r="H18" s="2109"/>
      <c r="I18" s="2116"/>
      <c r="AG18" s="2114" t="s">
        <v>666</v>
      </c>
      <c r="AH18" s="2115"/>
      <c r="AI18" s="2113">
        <f>EOMONTH('General Information'!$L$1,0)</f>
        <v>46326</v>
      </c>
      <c r="AJ18" s="2113"/>
      <c r="AK18" s="2113"/>
      <c r="AL18" s="2113"/>
      <c r="AM18" s="2111">
        <f>EOMONTH(AI18,1)</f>
        <v>46356</v>
      </c>
      <c r="AN18" s="2111"/>
      <c r="AO18" s="2111"/>
    </row>
    <row r="19" spans="1:41" ht="34.5" customHeight="1">
      <c r="A19" s="58" t="s">
        <v>78</v>
      </c>
      <c r="B19" s="2092" t="s">
        <v>194</v>
      </c>
      <c r="C19" s="2092"/>
      <c r="D19" s="2092" t="s">
        <v>56</v>
      </c>
      <c r="E19" s="2092"/>
      <c r="F19" s="2092" t="s">
        <v>700</v>
      </c>
      <c r="G19" s="2092"/>
      <c r="H19" s="2092" t="s">
        <v>701</v>
      </c>
      <c r="I19" s="2093"/>
      <c r="AI19" s="566"/>
      <c r="AJ19" s="566"/>
      <c r="AK19" s="566"/>
      <c r="AL19" s="566"/>
      <c r="AM19" s="566"/>
      <c r="AN19" s="566"/>
    </row>
    <row r="20" spans="1:41" ht="34.5" customHeight="1">
      <c r="A20" s="959">
        <f>HLOOKUP($AI$18,$B$2:$Z$7,2,FALSE)</f>
        <v>12</v>
      </c>
      <c r="B20" s="2094">
        <f>HLOOKUP($AI$18,$B$2:$Z$7,4,FALSE)</f>
        <v>49</v>
      </c>
      <c r="C20" s="2094"/>
      <c r="D20" s="2112">
        <f>B20-A20</f>
        <v>37</v>
      </c>
      <c r="E20" s="2112"/>
      <c r="F20" s="2094">
        <f>HLOOKUP($AM$18,$B$2:$Z$7,6,FALSE)</f>
        <v>12</v>
      </c>
      <c r="G20" s="2102"/>
      <c r="H20" s="2094">
        <f>HLOOKUP($AI$18,$B$2:$Z$8,7,FALSE)</f>
        <v>0</v>
      </c>
      <c r="I20" s="2102"/>
      <c r="U20" s="766"/>
      <c r="AI20" s="566"/>
      <c r="AJ20" s="566"/>
      <c r="AK20" s="566"/>
      <c r="AL20" s="566"/>
      <c r="AM20" s="566"/>
      <c r="AN20" s="566"/>
    </row>
    <row r="21" spans="1:41">
      <c r="A21" s="566"/>
      <c r="B21" s="566"/>
      <c r="C21" s="566"/>
      <c r="D21" s="566"/>
      <c r="E21" s="566"/>
      <c r="F21" s="566"/>
      <c r="G21" s="566"/>
      <c r="H21" s="566"/>
      <c r="I21" s="566"/>
      <c r="J21" s="566"/>
      <c r="K21" s="566"/>
      <c r="L21" s="566"/>
      <c r="M21" s="566"/>
      <c r="N21" s="566"/>
      <c r="O21" s="566"/>
      <c r="P21" s="566"/>
      <c r="Q21" s="566"/>
      <c r="R21" s="566"/>
      <c r="S21" s="566"/>
      <c r="T21" s="566"/>
      <c r="U21" s="566"/>
      <c r="V21" s="566"/>
      <c r="W21" s="566"/>
      <c r="X21" s="566"/>
      <c r="Y21" s="566"/>
      <c r="Z21" s="566"/>
      <c r="AA21" s="566"/>
      <c r="AB21" s="566"/>
      <c r="AC21" s="566"/>
      <c r="AD21" s="566"/>
      <c r="AE21" s="566"/>
      <c r="AF21" s="566"/>
      <c r="AG21" s="566"/>
      <c r="AH21" s="566"/>
      <c r="AI21" s="566"/>
      <c r="AJ21" s="566"/>
      <c r="AK21" s="566"/>
      <c r="AL21" s="566"/>
      <c r="AM21" s="566"/>
      <c r="AN21" s="566"/>
    </row>
    <row r="22" spans="1:41" ht="34.9" customHeight="1">
      <c r="A22" s="2108" t="s">
        <v>702</v>
      </c>
      <c r="B22" s="2109"/>
      <c r="C22" s="2109"/>
      <c r="D22" s="2109"/>
      <c r="E22" s="2109"/>
      <c r="F22" s="2109"/>
      <c r="G22" s="2109"/>
      <c r="H22" s="2109"/>
      <c r="I22" s="2116"/>
      <c r="J22" s="566"/>
      <c r="L22" s="2108" t="s">
        <v>703</v>
      </c>
      <c r="M22" s="2109"/>
      <c r="N22" s="2109"/>
      <c r="O22" s="2109"/>
      <c r="P22" s="2109"/>
      <c r="Q22" s="2109"/>
      <c r="R22" s="2109"/>
      <c r="S22" s="2109"/>
      <c r="T22" s="2109"/>
      <c r="U22" s="2109"/>
      <c r="V22" s="2109"/>
      <c r="W22" s="2109"/>
      <c r="X22" s="2109"/>
      <c r="Y22" s="2109"/>
      <c r="Z22" s="2109"/>
      <c r="AA22" s="2109"/>
      <c r="AK22" s="566"/>
      <c r="AL22" s="566"/>
      <c r="AM22" s="566"/>
      <c r="AN22" s="566"/>
    </row>
    <row r="23" spans="1:41" ht="39.4" customHeight="1">
      <c r="A23" s="58" t="s">
        <v>78</v>
      </c>
      <c r="B23" s="2092" t="s">
        <v>194</v>
      </c>
      <c r="C23" s="2092"/>
      <c r="D23" s="2092" t="s">
        <v>56</v>
      </c>
      <c r="E23" s="2092"/>
      <c r="F23" s="2092" t="s">
        <v>700</v>
      </c>
      <c r="G23" s="2092"/>
      <c r="H23" s="2092" t="s">
        <v>701</v>
      </c>
      <c r="I23" s="2093"/>
      <c r="J23" s="566"/>
      <c r="L23" s="2097" t="s">
        <v>200</v>
      </c>
      <c r="M23" s="2093"/>
      <c r="N23" s="2092" t="s">
        <v>704</v>
      </c>
      <c r="O23" s="2093"/>
      <c r="P23" s="2092" t="s">
        <v>705</v>
      </c>
      <c r="Q23" s="2093"/>
      <c r="R23" s="2092" t="s">
        <v>706</v>
      </c>
      <c r="S23" s="2093"/>
      <c r="T23" s="2092" t="s">
        <v>707</v>
      </c>
      <c r="U23" s="2093"/>
      <c r="V23" s="2092" t="s">
        <v>708</v>
      </c>
      <c r="W23" s="2093"/>
      <c r="X23" s="2092" t="s">
        <v>709</v>
      </c>
      <c r="Y23" s="2093"/>
      <c r="Z23" s="2092" t="s">
        <v>710</v>
      </c>
      <c r="AA23" s="2093"/>
      <c r="AB23" s="2088" t="s">
        <v>88</v>
      </c>
      <c r="AC23" s="2089"/>
      <c r="AK23" s="566"/>
      <c r="AL23" s="566"/>
      <c r="AM23" s="566"/>
      <c r="AN23" s="566"/>
    </row>
    <row r="24" spans="1:41" ht="44.65" customHeight="1">
      <c r="A24" s="959">
        <f>HLOOKUP($AI$18,$B$10:$Z$15,2,FALSE)</f>
        <v>136</v>
      </c>
      <c r="B24" s="2094">
        <f>HLOOKUP($AI$18,$B$10:$Z$15,4,FALSE)</f>
        <v>179</v>
      </c>
      <c r="C24" s="2094"/>
      <c r="D24" s="2112">
        <f>B24-A24</f>
        <v>43</v>
      </c>
      <c r="E24" s="2112"/>
      <c r="F24" s="2094">
        <f>HLOOKUP($AM$18,$B$10:$Z$15,6,FALSE)</f>
        <v>47</v>
      </c>
      <c r="G24" s="2102"/>
      <c r="H24" s="2094">
        <f>HLOOKUP($AI$18,$B$10:$Z$16,7,FALSE)</f>
        <v>0</v>
      </c>
      <c r="I24" s="2102"/>
      <c r="J24" s="566"/>
      <c r="K24" s="566"/>
      <c r="L24" s="2098" t="s">
        <v>711</v>
      </c>
      <c r="M24" s="2099"/>
      <c r="N24" s="2100">
        <v>14</v>
      </c>
      <c r="O24" s="2101"/>
      <c r="P24" s="2100">
        <v>0</v>
      </c>
      <c r="Q24" s="2101"/>
      <c r="R24" s="2100">
        <v>0</v>
      </c>
      <c r="S24" s="2101"/>
      <c r="T24" s="2100">
        <v>42</v>
      </c>
      <c r="U24" s="2101"/>
      <c r="V24" s="2100">
        <v>0</v>
      </c>
      <c r="W24" s="2101"/>
      <c r="X24" s="2094">
        <v>0</v>
      </c>
      <c r="Y24" s="2094"/>
      <c r="Z24" s="2110">
        <v>5</v>
      </c>
      <c r="AA24" s="2094"/>
      <c r="AB24" s="2090">
        <f>SUM(N24:AA24)</f>
        <v>61</v>
      </c>
      <c r="AC24" s="2091"/>
      <c r="AE24" s="766"/>
      <c r="AF24" s="766"/>
      <c r="AG24" s="766"/>
      <c r="AH24" s="766"/>
      <c r="AK24" s="566"/>
      <c r="AL24" s="566"/>
      <c r="AM24" s="566"/>
      <c r="AN24" s="566"/>
    </row>
    <row r="25" spans="1:41" ht="40.15" customHeight="1">
      <c r="A25" s="566"/>
      <c r="B25" s="566"/>
      <c r="C25" s="566"/>
      <c r="D25" s="566"/>
      <c r="E25" s="566"/>
      <c r="F25" s="566"/>
      <c r="G25" s="566"/>
      <c r="H25" s="566"/>
      <c r="I25" s="566"/>
      <c r="J25" s="566"/>
      <c r="K25" s="566"/>
      <c r="L25" s="2095" t="s">
        <v>194</v>
      </c>
      <c r="M25" s="2096"/>
      <c r="N25" s="2100">
        <v>16</v>
      </c>
      <c r="O25" s="2101"/>
      <c r="P25" s="2100">
        <v>0</v>
      </c>
      <c r="Q25" s="2101"/>
      <c r="R25" s="2100">
        <v>0</v>
      </c>
      <c r="S25" s="2101"/>
      <c r="T25" s="2100">
        <v>99</v>
      </c>
      <c r="U25" s="2101"/>
      <c r="V25" s="2100">
        <v>0</v>
      </c>
      <c r="W25" s="2101"/>
      <c r="X25" s="2094">
        <v>0</v>
      </c>
      <c r="Y25" s="2094"/>
      <c r="Z25" s="2094">
        <v>66</v>
      </c>
      <c r="AA25" s="2094"/>
      <c r="AB25" s="2090">
        <f>SUM(N25:AA25)</f>
        <v>181</v>
      </c>
      <c r="AC25" s="2091"/>
      <c r="AE25" s="766"/>
      <c r="AF25" s="766"/>
      <c r="AK25" s="566"/>
      <c r="AL25" s="566"/>
      <c r="AM25" s="566"/>
      <c r="AN25" s="566"/>
    </row>
    <row r="26" spans="1:41">
      <c r="A26" s="566"/>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K26" s="566"/>
      <c r="AL26" s="566"/>
      <c r="AM26" s="566"/>
      <c r="AN26" s="566"/>
    </row>
    <row r="27" spans="1:41">
      <c r="A27" s="566"/>
      <c r="B27" s="566"/>
      <c r="C27" s="566"/>
      <c r="D27" s="566"/>
      <c r="E27" s="566"/>
      <c r="F27" s="566"/>
      <c r="G27" s="566"/>
      <c r="H27" s="566"/>
      <c r="I27" s="566"/>
      <c r="J27" s="566"/>
      <c r="K27" s="566"/>
      <c r="L27" s="566"/>
      <c r="M27" s="566"/>
      <c r="N27" s="566"/>
      <c r="O27" s="566"/>
      <c r="P27" s="566"/>
      <c r="Q27" s="566"/>
      <c r="R27" s="566"/>
      <c r="S27" s="566"/>
      <c r="T27" s="566"/>
      <c r="U27" s="566"/>
      <c r="V27" s="566"/>
      <c r="W27" s="566"/>
      <c r="X27" s="566"/>
      <c r="Y27" s="566"/>
      <c r="Z27" s="566"/>
      <c r="AA27" s="566"/>
      <c r="AB27" s="566"/>
      <c r="AC27" s="566"/>
      <c r="AD27" s="566"/>
      <c r="AE27" s="566"/>
      <c r="AF27" s="566"/>
      <c r="AG27" s="566"/>
      <c r="AH27" s="566"/>
      <c r="AI27" s="566"/>
      <c r="AJ27" s="566"/>
      <c r="AK27" s="566"/>
      <c r="AL27" s="566"/>
      <c r="AM27" s="566"/>
      <c r="AN27" s="566"/>
    </row>
    <row r="28" spans="1:41">
      <c r="A28" s="566"/>
      <c r="B28" s="566"/>
      <c r="C28" s="566"/>
      <c r="D28" s="566"/>
      <c r="E28" s="566"/>
      <c r="F28" s="566"/>
      <c r="G28" s="566"/>
      <c r="H28" s="566"/>
      <c r="I28" s="566"/>
      <c r="J28" s="566"/>
      <c r="K28" s="566"/>
      <c r="L28" s="566"/>
      <c r="M28" s="566"/>
      <c r="N28" s="566"/>
      <c r="O28" s="566"/>
      <c r="P28" s="566"/>
      <c r="Q28" s="566"/>
      <c r="R28" s="566"/>
      <c r="S28" s="566"/>
      <c r="T28" s="566"/>
      <c r="U28" s="566"/>
      <c r="V28" s="566"/>
      <c r="W28" s="566"/>
      <c r="X28" s="566"/>
      <c r="Y28" s="566"/>
      <c r="Z28" s="566"/>
      <c r="AA28" s="566"/>
      <c r="AB28" s="566"/>
      <c r="AC28" s="566"/>
      <c r="AD28" s="566"/>
      <c r="AE28" s="566"/>
      <c r="AF28" s="566"/>
      <c r="AG28" s="566"/>
      <c r="AH28" s="566"/>
      <c r="AI28" s="566"/>
      <c r="AJ28" s="566"/>
      <c r="AK28" s="566"/>
      <c r="AL28" s="566"/>
      <c r="AM28" s="566"/>
      <c r="AN28" s="566"/>
    </row>
    <row r="29" spans="1:41">
      <c r="A29" s="566"/>
      <c r="B29" s="566"/>
      <c r="C29" s="566"/>
      <c r="D29" s="566"/>
      <c r="E29" s="566"/>
      <c r="F29" s="566"/>
      <c r="G29" s="566"/>
      <c r="H29" s="566"/>
      <c r="I29" s="566"/>
      <c r="J29" s="566"/>
      <c r="K29" s="566"/>
      <c r="L29" s="566"/>
      <c r="M29" s="566"/>
      <c r="N29" s="566"/>
      <c r="O29" s="566"/>
      <c r="P29" s="566"/>
      <c r="Q29" s="566"/>
      <c r="R29" s="566"/>
      <c r="S29" s="566"/>
      <c r="T29" s="566"/>
      <c r="U29" s="566"/>
      <c r="V29" s="566"/>
      <c r="W29" s="566"/>
      <c r="X29" s="566"/>
      <c r="Y29" s="566"/>
      <c r="Z29" s="566"/>
      <c r="AA29" s="566"/>
      <c r="AB29" s="566"/>
      <c r="AC29" s="566"/>
      <c r="AD29" s="566"/>
      <c r="AE29" s="566"/>
      <c r="AF29" s="566"/>
      <c r="AG29" s="566"/>
      <c r="AH29" s="566"/>
      <c r="AI29" s="566"/>
      <c r="AJ29" s="566"/>
      <c r="AK29" s="566"/>
      <c r="AL29" s="566"/>
      <c r="AM29" s="566"/>
      <c r="AN29" s="566"/>
    </row>
    <row r="30" spans="1:41">
      <c r="A30" s="566"/>
      <c r="B30" s="566"/>
      <c r="C30" s="566"/>
      <c r="D30" s="566"/>
      <c r="E30" s="566"/>
      <c r="F30" s="566"/>
      <c r="G30" s="566"/>
      <c r="H30" s="566"/>
      <c r="I30" s="566"/>
      <c r="J30" s="566"/>
      <c r="K30" s="566"/>
      <c r="L30" s="566"/>
      <c r="M30" s="566"/>
      <c r="N30" s="566"/>
      <c r="O30" s="566"/>
      <c r="P30" s="566"/>
      <c r="Q30" s="566"/>
      <c r="R30" s="566"/>
      <c r="S30" s="566"/>
      <c r="T30" s="566"/>
      <c r="U30" s="566"/>
      <c r="V30" s="566"/>
      <c r="W30" s="566"/>
      <c r="X30" s="566"/>
      <c r="Y30" s="566"/>
      <c r="Z30" s="566"/>
      <c r="AA30" s="566"/>
      <c r="AB30" s="566"/>
      <c r="AC30" s="566"/>
      <c r="AD30" s="566"/>
      <c r="AE30" s="566"/>
      <c r="AF30" s="566"/>
      <c r="AG30" s="566"/>
      <c r="AH30" s="566"/>
      <c r="AI30" s="566"/>
      <c r="AJ30" s="566"/>
      <c r="AK30" s="566"/>
      <c r="AL30" s="566"/>
      <c r="AM30" s="566"/>
      <c r="AN30" s="566"/>
    </row>
    <row r="31" spans="1:41">
      <c r="A31" s="566"/>
      <c r="B31" s="566"/>
      <c r="C31" s="566"/>
      <c r="D31" s="566"/>
      <c r="E31" s="566"/>
      <c r="F31" s="566"/>
      <c r="G31" s="566"/>
      <c r="H31" s="566"/>
      <c r="I31" s="566"/>
      <c r="J31" s="566"/>
      <c r="K31" s="566"/>
      <c r="L31" s="566"/>
      <c r="M31" s="566"/>
      <c r="N31" s="566"/>
      <c r="O31" s="566"/>
      <c r="P31" s="566"/>
      <c r="Q31" s="566"/>
      <c r="R31" s="566"/>
      <c r="S31" s="566"/>
      <c r="T31" s="566"/>
      <c r="U31" s="566"/>
      <c r="V31" s="566"/>
      <c r="W31" s="566"/>
      <c r="X31" s="566"/>
      <c r="Y31" s="566"/>
      <c r="Z31" s="566"/>
      <c r="AA31" s="566"/>
      <c r="AB31" s="566"/>
      <c r="AC31" s="566"/>
      <c r="AD31" s="566"/>
      <c r="AE31" s="566"/>
      <c r="AF31" s="566"/>
      <c r="AG31" s="566"/>
      <c r="AH31" s="566"/>
      <c r="AI31" s="566"/>
      <c r="AJ31" s="566"/>
      <c r="AK31" s="566"/>
      <c r="AL31" s="566"/>
      <c r="AM31" s="566"/>
      <c r="AN31" s="566"/>
    </row>
    <row r="32" spans="1:41" ht="34.5" customHeight="1">
      <c r="A32" s="2119" t="s">
        <v>712</v>
      </c>
      <c r="B32" s="2120"/>
      <c r="C32" s="2120"/>
      <c r="D32" s="2120"/>
      <c r="E32" s="2120"/>
      <c r="F32" s="2120"/>
      <c r="G32" s="2120"/>
      <c r="H32" s="2120"/>
      <c r="I32" s="2120"/>
      <c r="J32" s="2120"/>
      <c r="K32" s="2120"/>
      <c r="L32" s="2120"/>
      <c r="M32" s="2120"/>
      <c r="N32" s="2120"/>
      <c r="O32" s="2120"/>
      <c r="P32" s="2120"/>
      <c r="Q32" s="2120"/>
      <c r="R32" s="2120"/>
      <c r="S32" s="2120"/>
      <c r="T32" s="2120"/>
      <c r="U32" s="2120"/>
      <c r="V32" s="2120"/>
      <c r="W32" s="2120"/>
      <c r="X32" s="2120"/>
      <c r="Y32" s="2120"/>
      <c r="Z32" s="2120"/>
    </row>
    <row r="33" spans="1:40" ht="67.900000000000006" customHeight="1">
      <c r="A33" s="51" t="s">
        <v>690</v>
      </c>
      <c r="B33" s="565">
        <f>+B2</f>
        <v>45981</v>
      </c>
      <c r="C33" s="565">
        <f t="shared" ref="C33:T33" si="38">EOMONTH(B33,1)</f>
        <v>46022</v>
      </c>
      <c r="D33" s="565">
        <f t="shared" si="38"/>
        <v>46053</v>
      </c>
      <c r="E33" s="565">
        <f t="shared" si="38"/>
        <v>46081</v>
      </c>
      <c r="F33" s="565">
        <f t="shared" si="38"/>
        <v>46112</v>
      </c>
      <c r="G33" s="565">
        <f t="shared" si="38"/>
        <v>46142</v>
      </c>
      <c r="H33" s="565">
        <f t="shared" si="38"/>
        <v>46173</v>
      </c>
      <c r="I33" s="565">
        <f t="shared" si="38"/>
        <v>46203</v>
      </c>
      <c r="J33" s="565">
        <f t="shared" si="38"/>
        <v>46234</v>
      </c>
      <c r="K33" s="565">
        <f t="shared" si="38"/>
        <v>46265</v>
      </c>
      <c r="L33" s="565">
        <f t="shared" si="38"/>
        <v>46295</v>
      </c>
      <c r="M33" s="565">
        <f t="shared" si="38"/>
        <v>46326</v>
      </c>
      <c r="N33" s="565">
        <f t="shared" si="38"/>
        <v>46356</v>
      </c>
      <c r="O33" s="565">
        <f t="shared" si="38"/>
        <v>46387</v>
      </c>
      <c r="P33" s="565">
        <f t="shared" si="38"/>
        <v>46418</v>
      </c>
      <c r="Q33" s="565">
        <f t="shared" si="38"/>
        <v>46446</v>
      </c>
      <c r="R33" s="565">
        <f t="shared" si="38"/>
        <v>46477</v>
      </c>
      <c r="S33" s="565">
        <f t="shared" si="38"/>
        <v>46507</v>
      </c>
      <c r="T33" s="565">
        <f t="shared" si="38"/>
        <v>46538</v>
      </c>
      <c r="U33" s="565"/>
      <c r="V33" s="565"/>
      <c r="W33" s="565"/>
      <c r="X33" s="565"/>
      <c r="Y33" s="565"/>
      <c r="Z33" s="565"/>
    </row>
    <row r="34" spans="1:40" ht="40.5" customHeight="1">
      <c r="A34" s="52" t="s">
        <v>691</v>
      </c>
      <c r="B34" s="53">
        <v>0</v>
      </c>
      <c r="C34" s="53">
        <v>21</v>
      </c>
      <c r="D34" s="53">
        <v>95</v>
      </c>
      <c r="E34" s="53">
        <v>96</v>
      </c>
      <c r="F34" s="53">
        <v>93</v>
      </c>
      <c r="G34" s="53">
        <v>99</v>
      </c>
      <c r="H34" s="53">
        <v>92</v>
      </c>
      <c r="I34" s="53">
        <v>86</v>
      </c>
      <c r="J34" s="53">
        <v>68</v>
      </c>
      <c r="K34" s="53">
        <v>34</v>
      </c>
      <c r="L34" s="53">
        <v>94</v>
      </c>
      <c r="M34" s="53">
        <v>78</v>
      </c>
      <c r="N34" s="53">
        <v>23</v>
      </c>
      <c r="O34" s="53">
        <v>15</v>
      </c>
      <c r="P34" s="53">
        <v>10</v>
      </c>
      <c r="Q34" s="53">
        <v>11</v>
      </c>
      <c r="R34" s="53">
        <v>14</v>
      </c>
      <c r="S34" s="53">
        <v>0</v>
      </c>
      <c r="T34" s="53">
        <v>0</v>
      </c>
      <c r="U34" s="53"/>
      <c r="V34" s="53"/>
      <c r="W34" s="53"/>
      <c r="X34" s="53"/>
      <c r="Y34" s="53"/>
      <c r="Z34" s="53"/>
    </row>
    <row r="35" spans="1:40" ht="40.5" customHeight="1">
      <c r="A35" s="52" t="s">
        <v>692</v>
      </c>
      <c r="B35" s="53">
        <f>B34</f>
        <v>0</v>
      </c>
      <c r="C35" s="53">
        <f>B35+C34</f>
        <v>21</v>
      </c>
      <c r="D35" s="53">
        <f t="shared" ref="D35:T35" si="39">C35+D34</f>
        <v>116</v>
      </c>
      <c r="E35" s="53">
        <f t="shared" si="39"/>
        <v>212</v>
      </c>
      <c r="F35" s="53">
        <f t="shared" si="39"/>
        <v>305</v>
      </c>
      <c r="G35" s="53">
        <f t="shared" si="39"/>
        <v>404</v>
      </c>
      <c r="H35" s="53">
        <f t="shared" si="39"/>
        <v>496</v>
      </c>
      <c r="I35" s="53">
        <f t="shared" si="39"/>
        <v>582</v>
      </c>
      <c r="J35" s="53">
        <f t="shared" si="39"/>
        <v>650</v>
      </c>
      <c r="K35" s="53">
        <f t="shared" si="39"/>
        <v>684</v>
      </c>
      <c r="L35" s="53">
        <f t="shared" si="39"/>
        <v>778</v>
      </c>
      <c r="M35" s="53">
        <f t="shared" si="39"/>
        <v>856</v>
      </c>
      <c r="N35" s="53">
        <f t="shared" si="39"/>
        <v>879</v>
      </c>
      <c r="O35" s="53">
        <f t="shared" si="39"/>
        <v>894</v>
      </c>
      <c r="P35" s="53">
        <f t="shared" si="39"/>
        <v>904</v>
      </c>
      <c r="Q35" s="53">
        <f t="shared" si="39"/>
        <v>915</v>
      </c>
      <c r="R35" s="53">
        <f t="shared" si="39"/>
        <v>929</v>
      </c>
      <c r="S35" s="53">
        <f t="shared" si="39"/>
        <v>929</v>
      </c>
      <c r="T35" s="53">
        <f t="shared" si="39"/>
        <v>929</v>
      </c>
      <c r="U35" s="53"/>
      <c r="V35" s="53"/>
      <c r="W35" s="53"/>
      <c r="X35" s="53"/>
      <c r="Y35" s="53"/>
      <c r="Z35" s="53"/>
    </row>
    <row r="36" spans="1:40" ht="28.5" customHeight="1">
      <c r="A36" s="52" t="s">
        <v>693</v>
      </c>
      <c r="B36" s="53">
        <v>5</v>
      </c>
      <c r="C36" s="53">
        <v>54</v>
      </c>
      <c r="D36" s="53">
        <v>99</v>
      </c>
      <c r="E36" s="53">
        <v>97</v>
      </c>
      <c r="F36" s="53">
        <v>95</v>
      </c>
      <c r="G36" s="53">
        <v>102</v>
      </c>
      <c r="H36" s="53">
        <v>102</v>
      </c>
      <c r="I36" s="53">
        <v>102</v>
      </c>
      <c r="J36" s="53">
        <v>113</v>
      </c>
      <c r="K36" s="53">
        <v>113</v>
      </c>
      <c r="L36" s="53">
        <v>99</v>
      </c>
      <c r="M36" s="53">
        <v>99</v>
      </c>
      <c r="N36" s="53"/>
      <c r="O36" s="53"/>
      <c r="P36" s="53"/>
      <c r="Q36" s="53"/>
      <c r="R36" s="53"/>
      <c r="S36" s="53"/>
      <c r="T36" s="53"/>
      <c r="U36" s="53"/>
      <c r="V36" s="53"/>
      <c r="W36" s="53"/>
      <c r="X36" s="53"/>
      <c r="Y36" s="53"/>
      <c r="Z36" s="53"/>
    </row>
    <row r="37" spans="1:40" ht="28.5" customHeight="1">
      <c r="A37" s="54" t="s">
        <v>694</v>
      </c>
      <c r="B37" s="55">
        <f>B36</f>
        <v>5</v>
      </c>
      <c r="C37" s="55">
        <f>C36+B37</f>
        <v>59</v>
      </c>
      <c r="D37" s="55">
        <f t="shared" ref="D37:E37" si="40">D36+C37</f>
        <v>158</v>
      </c>
      <c r="E37" s="55">
        <f t="shared" si="40"/>
        <v>255</v>
      </c>
      <c r="F37" s="55">
        <f t="shared" ref="F37" si="41">F36+E37</f>
        <v>350</v>
      </c>
      <c r="G37" s="55">
        <f t="shared" ref="G37" si="42">G36+F37</f>
        <v>452</v>
      </c>
      <c r="H37" s="55">
        <f t="shared" ref="H37" si="43">H36+G37</f>
        <v>554</v>
      </c>
      <c r="I37" s="55">
        <f t="shared" ref="I37" si="44">I36+H37</f>
        <v>656</v>
      </c>
      <c r="J37" s="55">
        <f t="shared" ref="J37" si="45">J36+I37</f>
        <v>769</v>
      </c>
      <c r="K37" s="55">
        <f t="shared" ref="K37" si="46">K36+J37</f>
        <v>882</v>
      </c>
      <c r="L37" s="55">
        <f t="shared" ref="L37" si="47">L36+K37</f>
        <v>981</v>
      </c>
      <c r="M37" s="55">
        <f>M36+L37</f>
        <v>1080</v>
      </c>
      <c r="N37" s="55">
        <f t="shared" ref="N37" si="48">N36+M37</f>
        <v>1080</v>
      </c>
      <c r="O37" s="55">
        <f t="shared" ref="O37" si="49">O36+N37</f>
        <v>1080</v>
      </c>
      <c r="P37" s="55">
        <f t="shared" ref="P37" si="50">P36+O37</f>
        <v>1080</v>
      </c>
      <c r="Q37" s="55">
        <f t="shared" ref="Q37" si="51">Q36+P37</f>
        <v>1080</v>
      </c>
      <c r="R37" s="55">
        <f t="shared" ref="R37" si="52">R36+Q37</f>
        <v>1080</v>
      </c>
      <c r="S37" s="55">
        <f t="shared" ref="S37" si="53">S36+R37</f>
        <v>1080</v>
      </c>
      <c r="T37" s="55">
        <f t="shared" ref="T37" si="54">T36+S37</f>
        <v>1080</v>
      </c>
      <c r="U37" s="55"/>
      <c r="V37" s="55"/>
      <c r="W37" s="55"/>
      <c r="X37" s="55"/>
      <c r="Y37" s="55"/>
      <c r="Z37" s="55"/>
    </row>
    <row r="38" spans="1:40" s="34" customFormat="1" ht="28.5" customHeight="1" thickBot="1">
      <c r="A38" s="56" t="s">
        <v>695</v>
      </c>
      <c r="B38" s="57"/>
      <c r="C38" s="57"/>
      <c r="D38" s="57"/>
      <c r="E38" s="57">
        <v>0</v>
      </c>
      <c r="F38" s="57">
        <v>0</v>
      </c>
      <c r="G38" s="57">
        <v>0</v>
      </c>
      <c r="H38" s="57">
        <v>0</v>
      </c>
      <c r="I38" s="57">
        <v>0</v>
      </c>
      <c r="J38" s="57">
        <v>0</v>
      </c>
      <c r="K38" s="57">
        <v>0</v>
      </c>
      <c r="L38" s="57">
        <v>0</v>
      </c>
      <c r="M38" s="57">
        <v>0</v>
      </c>
      <c r="N38" s="57">
        <f t="shared" ref="N38:T38" si="55">+N34</f>
        <v>23</v>
      </c>
      <c r="O38" s="57">
        <f t="shared" si="55"/>
        <v>15</v>
      </c>
      <c r="P38" s="57">
        <f t="shared" si="55"/>
        <v>10</v>
      </c>
      <c r="Q38" s="57">
        <f t="shared" si="55"/>
        <v>11</v>
      </c>
      <c r="R38" s="57">
        <f t="shared" si="55"/>
        <v>14</v>
      </c>
      <c r="S38" s="57">
        <f t="shared" si="55"/>
        <v>0</v>
      </c>
      <c r="T38" s="57">
        <f t="shared" si="55"/>
        <v>0</v>
      </c>
      <c r="U38" s="57"/>
      <c r="V38" s="57"/>
      <c r="W38" s="57"/>
      <c r="X38" s="57"/>
      <c r="Y38" s="57"/>
      <c r="Z38" s="57"/>
    </row>
    <row r="39" spans="1:40" ht="15.75" thickTop="1">
      <c r="A39" s="566"/>
      <c r="B39" s="566"/>
      <c r="C39" s="566"/>
      <c r="D39" s="566"/>
      <c r="E39" s="566"/>
      <c r="F39" s="566"/>
      <c r="G39" s="566"/>
      <c r="H39" s="566"/>
      <c r="I39" s="566"/>
      <c r="J39" s="566"/>
      <c r="K39" s="566"/>
      <c r="L39" s="566"/>
      <c r="M39" s="566"/>
      <c r="N39" s="566"/>
      <c r="O39" s="566"/>
      <c r="P39" s="566"/>
      <c r="Q39" s="566"/>
      <c r="R39" s="566"/>
      <c r="S39" s="566"/>
      <c r="T39" s="566"/>
      <c r="U39" s="566"/>
      <c r="V39" s="566"/>
      <c r="W39" s="566"/>
      <c r="X39" s="566"/>
      <c r="Y39" s="566"/>
      <c r="Z39" s="566"/>
      <c r="AA39" s="566"/>
      <c r="AB39" s="566"/>
      <c r="AC39" s="566"/>
      <c r="AD39" s="566"/>
      <c r="AE39" s="566"/>
      <c r="AF39" s="566"/>
      <c r="AG39" s="566"/>
      <c r="AH39" s="566"/>
      <c r="AI39" s="566"/>
      <c r="AJ39" s="566"/>
      <c r="AK39" s="566"/>
      <c r="AL39" s="566"/>
      <c r="AM39" s="566"/>
      <c r="AN39" s="566"/>
    </row>
    <row r="41" spans="1:40">
      <c r="A41" s="2123" t="s">
        <v>713</v>
      </c>
      <c r="B41" s="2124"/>
      <c r="C41" s="2124"/>
      <c r="D41" s="2124"/>
      <c r="E41" s="2124"/>
      <c r="F41" s="2124"/>
      <c r="G41" s="2124"/>
      <c r="H41" s="2124"/>
      <c r="I41" s="2124"/>
    </row>
    <row r="42" spans="1:40" ht="30" customHeight="1">
      <c r="A42" s="58" t="s">
        <v>78</v>
      </c>
      <c r="B42" s="2092" t="s">
        <v>194</v>
      </c>
      <c r="C42" s="2092"/>
      <c r="D42" s="2092" t="s">
        <v>202</v>
      </c>
      <c r="E42" s="2092"/>
      <c r="F42" s="2121" t="s">
        <v>56</v>
      </c>
      <c r="G42" s="2122"/>
      <c r="H42" s="2092" t="s">
        <v>700</v>
      </c>
      <c r="I42" s="2092"/>
    </row>
    <row r="43" spans="1:40">
      <c r="A43" s="959">
        <f>HLOOKUP($AI$18,$B$33:$AN$38,2,FALSE)</f>
        <v>78</v>
      </c>
      <c r="B43" s="2094">
        <f>HLOOKUP($AI$18,$B$33:$AN$38,4,FALSE)</f>
        <v>99</v>
      </c>
      <c r="C43" s="2094"/>
      <c r="D43" s="2094"/>
      <c r="E43" s="2094"/>
      <c r="F43" s="2117">
        <f>B43-A43</f>
        <v>21</v>
      </c>
      <c r="G43" s="2118"/>
      <c r="H43" s="2094">
        <f>HLOOKUP($AM$18,$B$33:$AN$38,6,FALSE)</f>
        <v>23</v>
      </c>
      <c r="I43" s="2102"/>
    </row>
    <row r="47" spans="1:40">
      <c r="O47" s="766"/>
    </row>
    <row r="49" spans="1:19" s="399" customFormat="1" ht="27" customHeight="1">
      <c r="A49" s="530" t="s">
        <v>201</v>
      </c>
      <c r="B49" s="2103" t="s">
        <v>714</v>
      </c>
      <c r="C49" s="2103" t="s">
        <v>715</v>
      </c>
      <c r="D49" s="2103" t="s">
        <v>716</v>
      </c>
      <c r="E49" s="2103" t="s">
        <v>717</v>
      </c>
      <c r="F49" s="2103" t="s">
        <v>718</v>
      </c>
      <c r="G49" s="2103" t="s">
        <v>719</v>
      </c>
      <c r="H49" s="2103" t="s">
        <v>720</v>
      </c>
      <c r="I49" s="2103"/>
      <c r="J49" s="2103" t="s">
        <v>721</v>
      </c>
      <c r="K49" s="2103"/>
      <c r="L49" s="2103" t="s">
        <v>719</v>
      </c>
      <c r="M49" s="2103"/>
      <c r="N49" s="2103" t="s">
        <v>687</v>
      </c>
      <c r="O49" s="2103"/>
      <c r="P49" s="2103" t="s">
        <v>88</v>
      </c>
      <c r="Q49" s="2103"/>
    </row>
    <row r="50" spans="1:19" s="399" customFormat="1" ht="27" customHeight="1">
      <c r="A50" s="530" t="s">
        <v>711</v>
      </c>
      <c r="B50" s="2087">
        <v>2</v>
      </c>
      <c r="C50" s="2087"/>
      <c r="D50" s="2087">
        <v>3</v>
      </c>
      <c r="E50" s="2087"/>
      <c r="F50" s="2087">
        <v>2</v>
      </c>
      <c r="G50" s="2087"/>
      <c r="H50" s="2087">
        <v>20</v>
      </c>
      <c r="I50" s="2087"/>
      <c r="J50" s="2087">
        <v>1</v>
      </c>
      <c r="K50" s="2087"/>
      <c r="L50" s="2087">
        <v>2</v>
      </c>
      <c r="M50" s="2087"/>
      <c r="N50" s="2087">
        <v>0</v>
      </c>
      <c r="O50" s="2087"/>
      <c r="P50" s="2087">
        <f>SUM(B50:O50)</f>
        <v>30</v>
      </c>
      <c r="Q50" s="2087"/>
      <c r="R50" s="767"/>
      <c r="S50" s="767"/>
    </row>
    <row r="51" spans="1:19" s="399" customFormat="1" ht="27" customHeight="1">
      <c r="A51" s="530" t="s">
        <v>194</v>
      </c>
      <c r="B51" s="2087">
        <v>15</v>
      </c>
      <c r="C51" s="2087"/>
      <c r="D51" s="2087">
        <v>8</v>
      </c>
      <c r="E51" s="2087"/>
      <c r="F51" s="2087">
        <v>7</v>
      </c>
      <c r="G51" s="2087"/>
      <c r="H51" s="2087">
        <v>40</v>
      </c>
      <c r="I51" s="2087"/>
      <c r="J51" s="2087">
        <v>1</v>
      </c>
      <c r="K51" s="2087"/>
      <c r="L51" s="2087">
        <v>8</v>
      </c>
      <c r="M51" s="2087"/>
      <c r="N51" s="2087">
        <v>34</v>
      </c>
      <c r="O51" s="2087"/>
      <c r="P51" s="2087">
        <f>SUM(B51:O51)</f>
        <v>113</v>
      </c>
      <c r="Q51" s="2087"/>
    </row>
    <row r="52" spans="1:19" s="399" customFormat="1" ht="27" customHeight="1">
      <c r="A52" s="530" t="s">
        <v>202</v>
      </c>
      <c r="B52" s="2087"/>
      <c r="C52" s="2087"/>
      <c r="D52" s="2087"/>
      <c r="E52" s="2087"/>
      <c r="F52" s="2087"/>
      <c r="G52" s="2087"/>
      <c r="H52" s="2087"/>
      <c r="I52" s="2087"/>
      <c r="J52" s="2087"/>
      <c r="K52" s="2087"/>
      <c r="L52" s="2087"/>
      <c r="M52" s="2087"/>
      <c r="N52" s="2087"/>
      <c r="O52" s="2087"/>
      <c r="P52" s="2087">
        <f>SUM(B52:O52)</f>
        <v>0</v>
      </c>
      <c r="Q52" s="2087"/>
    </row>
    <row r="54" spans="1:19">
      <c r="Q54" s="766"/>
    </row>
  </sheetData>
  <mergeCells count="93">
    <mergeCell ref="H51:I51"/>
    <mergeCell ref="J51:K51"/>
    <mergeCell ref="L51:M51"/>
    <mergeCell ref="N51:O51"/>
    <mergeCell ref="P51:Q51"/>
    <mergeCell ref="B49:C49"/>
    <mergeCell ref="D49:E49"/>
    <mergeCell ref="F49:G49"/>
    <mergeCell ref="B51:C51"/>
    <mergeCell ref="D51:E51"/>
    <mergeCell ref="F51:G51"/>
    <mergeCell ref="B50:C50"/>
    <mergeCell ref="D50:E50"/>
    <mergeCell ref="F50:G50"/>
    <mergeCell ref="B43:C43"/>
    <mergeCell ref="F43:G43"/>
    <mergeCell ref="H43:I43"/>
    <mergeCell ref="D43:E43"/>
    <mergeCell ref="A32:Z32"/>
    <mergeCell ref="B42:C42"/>
    <mergeCell ref="F42:G42"/>
    <mergeCell ref="H42:I42"/>
    <mergeCell ref="D42:E42"/>
    <mergeCell ref="A41:I41"/>
    <mergeCell ref="B24:C24"/>
    <mergeCell ref="D24:E24"/>
    <mergeCell ref="F24:G24"/>
    <mergeCell ref="H23:I23"/>
    <mergeCell ref="A22:I22"/>
    <mergeCell ref="B23:C23"/>
    <mergeCell ref="D23:E23"/>
    <mergeCell ref="F23:G23"/>
    <mergeCell ref="AM18:AO18"/>
    <mergeCell ref="F20:G20"/>
    <mergeCell ref="B20:C20"/>
    <mergeCell ref="D20:E20"/>
    <mergeCell ref="B19:C19"/>
    <mergeCell ref="D19:E19"/>
    <mergeCell ref="F19:G19"/>
    <mergeCell ref="AI18:AL18"/>
    <mergeCell ref="AG18:AH18"/>
    <mergeCell ref="A18:I18"/>
    <mergeCell ref="H19:I19"/>
    <mergeCell ref="H20:I20"/>
    <mergeCell ref="A1:Z1"/>
    <mergeCell ref="A9:Z9"/>
    <mergeCell ref="L22:AA22"/>
    <mergeCell ref="Z24:AA24"/>
    <mergeCell ref="N25:O25"/>
    <mergeCell ref="P25:Q25"/>
    <mergeCell ref="R25:S25"/>
    <mergeCell ref="T25:U25"/>
    <mergeCell ref="V25:W25"/>
    <mergeCell ref="Z25:AA25"/>
    <mergeCell ref="T24:U24"/>
    <mergeCell ref="V24:W24"/>
    <mergeCell ref="N23:O23"/>
    <mergeCell ref="P23:Q23"/>
    <mergeCell ref="R23:S23"/>
    <mergeCell ref="T23:U23"/>
    <mergeCell ref="Z23:AA23"/>
    <mergeCell ref="H50:I50"/>
    <mergeCell ref="J50:K50"/>
    <mergeCell ref="L50:M50"/>
    <mergeCell ref="N50:O50"/>
    <mergeCell ref="P50:Q50"/>
    <mergeCell ref="H24:I24"/>
    <mergeCell ref="H49:I49"/>
    <mergeCell ref="J49:K49"/>
    <mergeCell ref="L49:M49"/>
    <mergeCell ref="N49:O49"/>
    <mergeCell ref="P49:Q49"/>
    <mergeCell ref="B52:C52"/>
    <mergeCell ref="D52:E52"/>
    <mergeCell ref="F52:G52"/>
    <mergeCell ref="H52:I52"/>
    <mergeCell ref="J52:K52"/>
    <mergeCell ref="L52:M52"/>
    <mergeCell ref="N52:O52"/>
    <mergeCell ref="P52:Q52"/>
    <mergeCell ref="AB23:AC23"/>
    <mergeCell ref="AB24:AC24"/>
    <mergeCell ref="AB25:AC25"/>
    <mergeCell ref="X23:Y23"/>
    <mergeCell ref="X24:Y24"/>
    <mergeCell ref="X25:Y25"/>
    <mergeCell ref="L25:M25"/>
    <mergeCell ref="L23:M23"/>
    <mergeCell ref="L24:M24"/>
    <mergeCell ref="N24:O24"/>
    <mergeCell ref="P24:Q24"/>
    <mergeCell ref="R24:S24"/>
    <mergeCell ref="V23:W23"/>
  </mergeCells>
  <conditionalFormatting sqref="D20">
    <cfRule type="cellIs" dxfId="8" priority="7" stopIfTrue="1" operator="greaterThan">
      <formula>0</formula>
    </cfRule>
    <cfRule type="cellIs" dxfId="7" priority="8" stopIfTrue="1" operator="equal">
      <formula>0</formula>
    </cfRule>
    <cfRule type="cellIs" dxfId="6" priority="9" stopIfTrue="1" operator="lessThan">
      <formula>0</formula>
    </cfRule>
  </conditionalFormatting>
  <conditionalFormatting sqref="D24">
    <cfRule type="cellIs" dxfId="5" priority="4" stopIfTrue="1" operator="greaterThan">
      <formula>0</formula>
    </cfRule>
    <cfRule type="cellIs" dxfId="4" priority="5" stopIfTrue="1" operator="equal">
      <formula>0</formula>
    </cfRule>
    <cfRule type="cellIs" dxfId="3" priority="6" stopIfTrue="1" operator="lessThan">
      <formula>0</formula>
    </cfRule>
  </conditionalFormatting>
  <conditionalFormatting sqref="F43">
    <cfRule type="cellIs" dxfId="2" priority="1" stopIfTrue="1" operator="greaterThan">
      <formula>0</formula>
    </cfRule>
    <cfRule type="cellIs" dxfId="1" priority="2" stopIfTrue="1" operator="equal">
      <formula>0</formula>
    </cfRule>
    <cfRule type="cellIs" dxfId="0" priority="3" stopIfTrue="1" operator="lessThan">
      <formula>0</formula>
    </cfRule>
  </conditionalFormatting>
  <printOptions horizontalCentered="1"/>
  <pageMargins left="0.45" right="0.2" top="0.75" bottom="0.75" header="0.3" footer="0.3"/>
  <pageSetup paperSize="8" scale="95" orientation="landscape" r:id="rId1"/>
  <headerFooter>
    <oddFooter>&amp;L_x000D_&amp;1#&amp;"Calibri"&amp;10&amp;K000000 Data sensitivity - Public</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tabColor theme="4" tint="0.79998168889431442"/>
  </sheetPr>
  <dimension ref="A1:O49"/>
  <sheetViews>
    <sheetView zoomScaleNormal="100" workbookViewId="0">
      <selection activeCell="I22" sqref="I22"/>
    </sheetView>
  </sheetViews>
  <sheetFormatPr defaultColWidth="9.140625" defaultRowHeight="15"/>
  <cols>
    <col min="1" max="1" width="53.140625" bestFit="1" customWidth="1"/>
    <col min="2" max="2" width="15.42578125" customWidth="1"/>
    <col min="3" max="10" width="13.85546875" customWidth="1"/>
  </cols>
  <sheetData>
    <row r="1" spans="1:11" ht="16.5" thickBot="1">
      <c r="A1" s="2125" t="s">
        <v>722</v>
      </c>
      <c r="B1" s="2125"/>
      <c r="C1" s="2125"/>
      <c r="D1" s="2125"/>
      <c r="E1" s="2125"/>
      <c r="F1" s="2125"/>
      <c r="G1" s="2125"/>
      <c r="H1" s="2125"/>
      <c r="I1" s="2125"/>
      <c r="J1" s="2125"/>
    </row>
    <row r="2" spans="1:11" s="45" customFormat="1" ht="30" customHeight="1" thickBot="1">
      <c r="A2" s="1135" t="s">
        <v>115</v>
      </c>
      <c r="B2" s="1136" t="s">
        <v>723</v>
      </c>
      <c r="C2" s="1136" t="s">
        <v>724</v>
      </c>
      <c r="D2" s="1136" t="s">
        <v>725</v>
      </c>
      <c r="E2" s="1136" t="s">
        <v>726</v>
      </c>
      <c r="F2" s="1136" t="s">
        <v>727</v>
      </c>
      <c r="G2" s="1136" t="s">
        <v>728</v>
      </c>
      <c r="H2" s="1137" t="s">
        <v>729</v>
      </c>
      <c r="I2" s="1137" t="s">
        <v>730</v>
      </c>
      <c r="J2" s="1138" t="s">
        <v>731</v>
      </c>
    </row>
    <row r="3" spans="1:11">
      <c r="A3" s="1139" t="s">
        <v>1001</v>
      </c>
      <c r="B3" s="1140">
        <v>46215</v>
      </c>
      <c r="C3" s="1140">
        <v>46217</v>
      </c>
      <c r="D3" s="1232">
        <v>46174</v>
      </c>
      <c r="E3" s="1232">
        <v>46211</v>
      </c>
      <c r="F3" s="1141">
        <v>46174</v>
      </c>
      <c r="G3" s="1141"/>
      <c r="H3" s="1142">
        <v>1</v>
      </c>
      <c r="I3" s="1143"/>
      <c r="J3" s="1144"/>
    </row>
    <row r="4" spans="1:11">
      <c r="A4" s="1145" t="s">
        <v>1003</v>
      </c>
      <c r="B4" s="1146">
        <v>46335</v>
      </c>
      <c r="C4" s="1146">
        <v>46337</v>
      </c>
      <c r="D4" s="1231">
        <v>46175</v>
      </c>
      <c r="E4" s="1231" t="s">
        <v>1371</v>
      </c>
      <c r="F4" s="1147">
        <v>46182</v>
      </c>
      <c r="G4" s="1147"/>
      <c r="H4" s="1148">
        <v>1</v>
      </c>
      <c r="I4" s="1149"/>
      <c r="J4" s="1150"/>
    </row>
    <row r="5" spans="1:11">
      <c r="A5" s="1145" t="s">
        <v>1007</v>
      </c>
      <c r="B5" s="1146">
        <v>46476</v>
      </c>
      <c r="C5" s="1146">
        <v>46478</v>
      </c>
      <c r="D5" s="1231">
        <v>46182</v>
      </c>
      <c r="E5" s="1231">
        <v>46348</v>
      </c>
      <c r="F5" s="1147">
        <v>46183</v>
      </c>
      <c r="G5" s="1147"/>
      <c r="H5" s="1148">
        <v>0.1</v>
      </c>
      <c r="I5" s="1149"/>
      <c r="J5" s="1150"/>
    </row>
    <row r="6" spans="1:11">
      <c r="A6" s="1145" t="s">
        <v>1002</v>
      </c>
      <c r="B6" s="1146">
        <v>46352</v>
      </c>
      <c r="C6" s="1146">
        <v>46355</v>
      </c>
      <c r="D6" s="1231">
        <v>46182</v>
      </c>
      <c r="E6" s="1231">
        <v>46228</v>
      </c>
      <c r="F6" s="1147">
        <v>46205</v>
      </c>
      <c r="G6" s="1147"/>
      <c r="H6" s="1148">
        <v>1</v>
      </c>
      <c r="I6" s="1149"/>
      <c r="J6" s="1150"/>
    </row>
    <row r="7" spans="1:11">
      <c r="A7" s="1145" t="s">
        <v>1004</v>
      </c>
      <c r="B7" s="1146">
        <v>46334</v>
      </c>
      <c r="C7" s="1146">
        <v>46336</v>
      </c>
      <c r="D7" s="1231">
        <v>46183</v>
      </c>
      <c r="E7" s="1231" t="s">
        <v>1372</v>
      </c>
      <c r="F7" s="1147"/>
      <c r="G7" s="1147"/>
      <c r="H7" s="1148">
        <v>1</v>
      </c>
      <c r="I7" s="1149"/>
      <c r="J7" s="1150"/>
    </row>
    <row r="8" spans="1:11">
      <c r="A8" s="1145" t="s">
        <v>1006</v>
      </c>
      <c r="B8" s="1146">
        <v>46510</v>
      </c>
      <c r="C8" s="1151">
        <v>46512</v>
      </c>
      <c r="D8" s="1231">
        <v>46190</v>
      </c>
      <c r="E8" s="1231">
        <v>46390</v>
      </c>
      <c r="F8" s="1147"/>
      <c r="G8" s="1147"/>
      <c r="H8" s="1148"/>
      <c r="I8" s="1149"/>
      <c r="J8" s="1150"/>
    </row>
    <row r="9" spans="1:11">
      <c r="A9" s="1145" t="s">
        <v>1005</v>
      </c>
      <c r="B9" s="1146">
        <v>46376</v>
      </c>
      <c r="C9" s="1152">
        <v>46378</v>
      </c>
      <c r="D9" s="1231">
        <v>46273</v>
      </c>
      <c r="E9" s="1231">
        <v>46348</v>
      </c>
      <c r="F9" s="1147"/>
      <c r="G9" s="1147"/>
      <c r="H9" s="1148"/>
      <c r="I9" s="1149"/>
      <c r="J9" s="1150"/>
    </row>
    <row r="10" spans="1:11" ht="15.75" thickBot="1">
      <c r="A10" s="1153" t="s">
        <v>88</v>
      </c>
      <c r="B10" s="1154">
        <f>MAX(B3:B9)</f>
        <v>46510</v>
      </c>
      <c r="C10" s="1154">
        <f t="shared" ref="C10:E10" si="0">MAX(C3:C9)</f>
        <v>46512</v>
      </c>
      <c r="D10" s="1154">
        <f>MAX(D3:D9)</f>
        <v>46273</v>
      </c>
      <c r="E10" s="1154">
        <f t="shared" si="0"/>
        <v>46390</v>
      </c>
      <c r="F10" s="1155"/>
      <c r="G10" s="1154"/>
      <c r="H10" s="1156"/>
      <c r="I10" s="1157"/>
      <c r="J10" s="1158"/>
    </row>
    <row r="11" spans="1:11">
      <c r="B11" s="83"/>
    </row>
    <row r="15" spans="1:11">
      <c r="D15" s="83"/>
      <c r="E15" s="83"/>
      <c r="G15" s="1268"/>
      <c r="H15" s="570"/>
      <c r="I15" s="570"/>
      <c r="J15" s="531"/>
      <c r="K15" s="531"/>
    </row>
    <row r="16" spans="1:11">
      <c r="D16" s="83"/>
      <c r="E16" s="83"/>
      <c r="F16" s="83"/>
      <c r="G16" s="1268"/>
      <c r="H16" s="552"/>
      <c r="I16" s="552"/>
      <c r="J16" s="531"/>
      <c r="K16" s="531"/>
    </row>
    <row r="17" spans="1:15">
      <c r="D17" s="83"/>
      <c r="E17" s="83"/>
      <c r="F17" s="83"/>
      <c r="G17" s="1268"/>
      <c r="H17" s="552"/>
      <c r="I17" s="552"/>
      <c r="J17" s="531"/>
      <c r="K17" s="531"/>
    </row>
    <row r="18" spans="1:15">
      <c r="D18" s="83"/>
      <c r="E18" s="83"/>
      <c r="F18" s="83"/>
      <c r="G18" s="1268"/>
      <c r="H18" s="570"/>
      <c r="I18" s="552"/>
      <c r="J18" s="531"/>
      <c r="K18" s="531"/>
    </row>
    <row r="19" spans="1:15">
      <c r="D19" s="83"/>
      <c r="E19" s="83"/>
      <c r="F19" s="83"/>
      <c r="G19" s="1268"/>
      <c r="H19" s="552"/>
      <c r="I19" s="552"/>
      <c r="J19" s="531"/>
      <c r="K19" s="531"/>
    </row>
    <row r="20" spans="1:15">
      <c r="D20" s="83"/>
      <c r="E20" s="83"/>
      <c r="F20" s="83"/>
      <c r="G20" s="1268"/>
      <c r="H20" s="552"/>
      <c r="I20" s="552"/>
      <c r="J20" s="531"/>
      <c r="K20" s="531"/>
    </row>
    <row r="21" spans="1:15">
      <c r="D21" s="83"/>
      <c r="E21" s="83"/>
      <c r="F21" s="83"/>
      <c r="G21" s="1268"/>
      <c r="H21" s="552"/>
      <c r="I21" s="552"/>
      <c r="J21" s="531"/>
      <c r="K21" s="531"/>
    </row>
    <row r="22" spans="1:15">
      <c r="D22" s="83"/>
      <c r="E22" s="83"/>
      <c r="F22" s="83"/>
      <c r="G22" s="83"/>
      <c r="H22" s="552"/>
      <c r="I22" s="552"/>
      <c r="J22" s="531"/>
      <c r="K22" s="531"/>
    </row>
    <row r="23" spans="1:15">
      <c r="D23" s="83"/>
      <c r="E23" s="83"/>
      <c r="F23" s="83"/>
      <c r="G23" s="83"/>
      <c r="H23" s="552"/>
      <c r="I23" s="552"/>
      <c r="J23" s="531"/>
      <c r="K23" s="531"/>
    </row>
    <row r="24" spans="1:15">
      <c r="D24" s="83"/>
      <c r="E24" s="83"/>
      <c r="F24" s="83"/>
      <c r="G24" s="83"/>
      <c r="H24" s="552"/>
      <c r="I24" s="552"/>
      <c r="K24" s="531"/>
    </row>
    <row r="25" spans="1:15">
      <c r="D25" s="83"/>
      <c r="E25" s="83"/>
      <c r="F25" s="83"/>
      <c r="G25" s="83"/>
      <c r="H25" s="552"/>
      <c r="I25" s="552"/>
      <c r="K25" s="531"/>
    </row>
    <row r="27" spans="1:15">
      <c r="A27" s="1179"/>
      <c r="B27" s="1179"/>
      <c r="C27" s="1179"/>
      <c r="D27" s="1180"/>
      <c r="E27" s="1186"/>
      <c r="F27" s="1180"/>
      <c r="G27" s="1180"/>
      <c r="H27" s="1184"/>
      <c r="I27" s="1184"/>
      <c r="J27" s="1184"/>
      <c r="K27" s="1185"/>
      <c r="L27" s="1184"/>
      <c r="M27" s="1185"/>
      <c r="N27" s="1179">
        <v>1</v>
      </c>
      <c r="O27" s="1179"/>
    </row>
    <row r="28" spans="1:15">
      <c r="A28" s="1179"/>
      <c r="B28" s="1179"/>
      <c r="C28" s="1179"/>
      <c r="D28" s="1180"/>
      <c r="E28" s="1187"/>
      <c r="F28" s="1180"/>
      <c r="G28" s="1180"/>
      <c r="H28" s="1184"/>
      <c r="I28" s="1184"/>
      <c r="J28" s="1179"/>
      <c r="K28" s="1185"/>
      <c r="L28" s="1179"/>
      <c r="M28" s="1179"/>
      <c r="N28" s="1179"/>
      <c r="O28" s="1179"/>
    </row>
    <row r="30" spans="1:15">
      <c r="D30" s="83"/>
      <c r="E30" s="83"/>
      <c r="F30" s="83"/>
      <c r="G30" s="83"/>
      <c r="H30" s="552"/>
      <c r="I30" s="552"/>
      <c r="K30" s="531"/>
    </row>
    <row r="31" spans="1:15">
      <c r="D31" s="83"/>
      <c r="E31" s="83"/>
      <c r="F31" s="83"/>
      <c r="G31" s="83"/>
      <c r="H31" s="552"/>
      <c r="I31" s="552"/>
      <c r="K31" s="531"/>
    </row>
    <row r="32" spans="1:15">
      <c r="D32" s="83"/>
      <c r="E32" s="83"/>
      <c r="F32" s="83"/>
      <c r="G32" s="83"/>
      <c r="H32" s="552"/>
      <c r="I32" s="552"/>
      <c r="K32" s="531"/>
    </row>
    <row r="33" spans="4:11">
      <c r="D33" s="83"/>
      <c r="E33" s="83"/>
      <c r="F33" s="83"/>
      <c r="G33" s="83"/>
      <c r="H33" s="552"/>
      <c r="I33" s="552"/>
      <c r="K33" s="531"/>
    </row>
    <row r="34" spans="4:11">
      <c r="D34" s="83"/>
      <c r="E34" s="83"/>
      <c r="F34" s="83"/>
      <c r="G34" s="83"/>
      <c r="H34" s="552"/>
      <c r="I34" s="552"/>
      <c r="K34" s="531"/>
    </row>
    <row r="35" spans="4:11">
      <c r="D35" s="83"/>
      <c r="E35" s="83"/>
      <c r="F35" s="83"/>
      <c r="G35" s="83"/>
      <c r="H35" s="552"/>
      <c r="I35" s="552"/>
      <c r="K35" s="531"/>
    </row>
    <row r="36" spans="4:11">
      <c r="D36" s="83"/>
      <c r="E36" s="83"/>
      <c r="F36" s="83"/>
      <c r="G36" s="83"/>
      <c r="H36" s="552"/>
      <c r="I36" s="552"/>
      <c r="K36" s="531"/>
    </row>
    <row r="37" spans="4:11">
      <c r="D37" s="83"/>
      <c r="E37" s="83"/>
      <c r="F37" s="83"/>
      <c r="G37" s="83"/>
      <c r="H37" s="552"/>
      <c r="I37" s="552"/>
      <c r="K37" s="531"/>
    </row>
    <row r="38" spans="4:11">
      <c r="D38" s="83"/>
      <c r="E38" s="83"/>
      <c r="F38" s="83"/>
      <c r="G38" s="83"/>
      <c r="H38" s="552"/>
      <c r="I38" s="552"/>
      <c r="K38" s="531"/>
    </row>
    <row r="43" spans="4:11">
      <c r="D43" s="83"/>
      <c r="E43" s="83"/>
      <c r="F43" s="83"/>
      <c r="G43" s="83"/>
      <c r="H43" s="552"/>
      <c r="I43" s="552"/>
      <c r="K43" s="531"/>
    </row>
    <row r="44" spans="4:11">
      <c r="D44" s="83"/>
      <c r="E44" s="83"/>
      <c r="F44" s="83"/>
      <c r="G44" s="83"/>
      <c r="H44" s="552"/>
      <c r="I44" s="552"/>
      <c r="K44" s="531"/>
    </row>
    <row r="45" spans="4:11">
      <c r="D45" s="83"/>
      <c r="E45" s="83"/>
      <c r="F45" s="83"/>
      <c r="G45" s="83"/>
      <c r="H45" s="552"/>
      <c r="I45" s="552"/>
      <c r="K45" s="531"/>
    </row>
    <row r="46" spans="4:11">
      <c r="D46" s="83"/>
      <c r="E46" s="83"/>
      <c r="F46" s="83"/>
      <c r="G46" s="83"/>
      <c r="H46" s="552"/>
      <c r="I46" s="552"/>
      <c r="K46" s="531"/>
    </row>
    <row r="47" spans="4:11">
      <c r="D47" s="83"/>
      <c r="E47" s="83"/>
      <c r="F47" s="83"/>
      <c r="G47" s="83"/>
      <c r="H47" s="552"/>
      <c r="I47" s="552"/>
      <c r="K47" s="531"/>
    </row>
    <row r="48" spans="4:11">
      <c r="D48" s="83"/>
      <c r="E48" s="83"/>
      <c r="F48" s="83"/>
      <c r="G48" s="83"/>
      <c r="H48" s="552"/>
      <c r="I48" s="552"/>
      <c r="K48" s="531"/>
    </row>
    <row r="49" spans="4:11">
      <c r="D49" s="83"/>
      <c r="E49" s="83"/>
      <c r="F49" s="83"/>
      <c r="G49" s="83"/>
      <c r="H49" s="552"/>
      <c r="I49" s="552"/>
      <c r="K49" s="531"/>
    </row>
  </sheetData>
  <mergeCells count="1">
    <mergeCell ref="A1:J1"/>
  </mergeCells>
  <pageMargins left="0.7" right="0.7" top="0.75" bottom="0.75" header="0.3" footer="0.3"/>
  <headerFooter>
    <oddFooter>&amp;L_x000D_&amp;1#&amp;"Calibri"&amp;10&amp;K000000 Data sensitivity - Public</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D4401-00AC-41F3-94DA-827AF9EE7465}">
  <dimension ref="A1:X32"/>
  <sheetViews>
    <sheetView rightToLeft="1" tabSelected="1" view="pageBreakPreview" topLeftCell="A17" zoomScale="85" zoomScaleNormal="44" zoomScaleSheetLayoutView="85" workbookViewId="0">
      <selection activeCell="I9" sqref="I9"/>
    </sheetView>
  </sheetViews>
  <sheetFormatPr defaultColWidth="8.7109375" defaultRowHeight="15"/>
  <cols>
    <col min="1" max="1" width="16.42578125" style="34" bestFit="1" customWidth="1"/>
    <col min="2" max="2" width="22.28515625" style="34" customWidth="1"/>
    <col min="3" max="3" width="22.42578125" style="34" customWidth="1"/>
    <col min="4" max="4" width="26.140625" style="34" customWidth="1"/>
    <col min="5" max="5" width="2.140625" style="34" customWidth="1"/>
    <col min="6" max="6" width="31.42578125" style="34" customWidth="1"/>
    <col min="7" max="10" width="10.85546875" style="34" customWidth="1"/>
    <col min="11" max="11" width="2.140625" style="34" customWidth="1"/>
    <col min="12" max="22" width="16.140625" style="34" customWidth="1"/>
    <col min="23" max="16384" width="8.7109375" style="34"/>
  </cols>
  <sheetData>
    <row r="1" spans="1:24" ht="45.95" customHeight="1" thickBot="1">
      <c r="A1" s="2126" t="s">
        <v>1065</v>
      </c>
      <c r="B1" s="2127"/>
      <c r="C1" s="2127"/>
      <c r="D1" s="2127"/>
      <c r="E1" s="2127"/>
      <c r="F1" s="2127"/>
      <c r="G1" s="2127"/>
      <c r="H1" s="2127"/>
      <c r="I1" s="2127"/>
      <c r="J1" s="2127"/>
      <c r="K1" s="2127"/>
      <c r="L1" s="2127"/>
      <c r="M1" s="2127"/>
      <c r="N1" s="2127"/>
      <c r="O1" s="2128"/>
      <c r="P1" s="1046"/>
      <c r="Q1" s="1046"/>
      <c r="R1" s="1046"/>
      <c r="S1" s="1046"/>
      <c r="T1" s="1046"/>
      <c r="U1" s="1046"/>
      <c r="V1" s="1046"/>
    </row>
    <row r="2" spans="1:24" ht="31.5" customHeight="1" thickBot="1">
      <c r="A2" s="2145" t="s">
        <v>1064</v>
      </c>
      <c r="B2" s="2146"/>
      <c r="C2" s="2146"/>
      <c r="D2" s="2147"/>
      <c r="F2" s="2136" t="s">
        <v>1063</v>
      </c>
      <c r="G2" s="2137"/>
      <c r="H2" s="2137"/>
      <c r="I2" s="2137"/>
      <c r="J2" s="2138"/>
      <c r="L2" s="2132" t="s">
        <v>1062</v>
      </c>
      <c r="M2" s="2133"/>
      <c r="N2" s="2133"/>
      <c r="O2" s="2134"/>
      <c r="P2" s="1032"/>
      <c r="Q2" s="1032"/>
      <c r="R2" s="1032"/>
      <c r="S2" s="1032"/>
      <c r="T2" s="1032"/>
      <c r="U2" s="1032"/>
      <c r="V2" s="1032"/>
    </row>
    <row r="3" spans="1:24" ht="31.5" customHeight="1">
      <c r="A3" s="1044" t="s">
        <v>1061</v>
      </c>
      <c r="B3" s="1045" t="s">
        <v>1060</v>
      </c>
      <c r="C3" s="1044" t="s">
        <v>1059</v>
      </c>
      <c r="D3" s="1043" t="s">
        <v>1058</v>
      </c>
      <c r="F3" s="1042" t="s">
        <v>1033</v>
      </c>
      <c r="G3" s="1016" t="s">
        <v>1039</v>
      </c>
      <c r="H3" s="1016" t="s">
        <v>1057</v>
      </c>
      <c r="I3" s="1016" t="s">
        <v>1037</v>
      </c>
      <c r="J3" s="1016" t="s">
        <v>1056</v>
      </c>
      <c r="L3" s="1041"/>
      <c r="M3" s="1040"/>
      <c r="N3" s="1040"/>
      <c r="O3" s="1039"/>
      <c r="P3" s="1027"/>
      <c r="Q3" s="1027"/>
      <c r="R3" s="1027"/>
      <c r="S3" s="1027"/>
      <c r="T3" s="1027"/>
      <c r="U3" s="1027"/>
      <c r="V3" s="1027"/>
    </row>
    <row r="4" spans="1:24" ht="31.5" customHeight="1">
      <c r="A4" s="1034" t="s">
        <v>1055</v>
      </c>
      <c r="B4" s="1038" t="s">
        <v>1054</v>
      </c>
      <c r="C4" s="1034" t="s">
        <v>1053</v>
      </c>
      <c r="D4" s="1038" t="s">
        <v>1052</v>
      </c>
      <c r="F4" s="1025" t="s">
        <v>1157</v>
      </c>
      <c r="G4" s="1022">
        <v>5920</v>
      </c>
      <c r="H4" s="1021">
        <f>G4*0.893</f>
        <v>5286.56</v>
      </c>
      <c r="I4" s="1021">
        <f t="shared" ref="I4:I10" si="0">G4-H4</f>
        <v>633.4399999999996</v>
      </c>
      <c r="J4" s="1020">
        <f t="shared" ref="J4:J11" si="1">H4/G4</f>
        <v>0.89300000000000002</v>
      </c>
      <c r="L4" s="1030"/>
      <c r="M4" s="1027"/>
      <c r="N4" s="1027"/>
      <c r="O4" s="1029"/>
      <c r="P4" s="1027"/>
      <c r="Q4" s="1027"/>
      <c r="R4" s="1027"/>
      <c r="S4" s="1027"/>
      <c r="T4" s="1027"/>
      <c r="U4" s="1027"/>
      <c r="V4" s="1027"/>
      <c r="W4" s="1024"/>
      <c r="X4" s="1024"/>
    </row>
    <row r="5" spans="1:24" ht="31.5" customHeight="1">
      <c r="A5" s="1034" t="s">
        <v>1051</v>
      </c>
      <c r="B5" s="1037" t="s">
        <v>1050</v>
      </c>
      <c r="C5" s="1034" t="s">
        <v>1049</v>
      </c>
      <c r="D5" s="1036" t="s">
        <v>1048</v>
      </c>
      <c r="F5" s="1031" t="s">
        <v>1158</v>
      </c>
      <c r="G5" s="1015">
        <v>13117</v>
      </c>
      <c r="H5" s="1015">
        <v>12803</v>
      </c>
      <c r="I5" s="1014">
        <f t="shared" si="0"/>
        <v>314</v>
      </c>
      <c r="J5" s="1013">
        <f t="shared" si="1"/>
        <v>0.97606159945109405</v>
      </c>
      <c r="L5" s="1030"/>
      <c r="M5" s="1027"/>
      <c r="N5" s="1027"/>
      <c r="O5" s="1029"/>
      <c r="P5" s="1027"/>
      <c r="Q5" s="1027"/>
      <c r="R5" s="1027"/>
      <c r="S5" s="1027"/>
      <c r="T5" s="1027"/>
      <c r="U5" s="1027"/>
      <c r="V5" s="1027"/>
      <c r="W5" s="1024"/>
      <c r="X5" s="1024"/>
    </row>
    <row r="6" spans="1:24" ht="31.5" customHeight="1">
      <c r="A6" s="1034" t="s">
        <v>1047</v>
      </c>
      <c r="B6" s="1035">
        <f>'Progress (2)'!F3</f>
        <v>0.58609999999999995</v>
      </c>
      <c r="C6" s="1034" t="s">
        <v>1046</v>
      </c>
      <c r="D6" s="1033">
        <f>'Progress (2)'!G3</f>
        <v>0.91110000000000002</v>
      </c>
      <c r="F6" s="1025" t="s">
        <v>1159</v>
      </c>
      <c r="G6" s="1022">
        <v>6890</v>
      </c>
      <c r="H6" s="1022">
        <v>6740</v>
      </c>
      <c r="I6" s="1021">
        <f t="shared" si="0"/>
        <v>150</v>
      </c>
      <c r="J6" s="1020">
        <f t="shared" si="1"/>
        <v>0.97822931785195932</v>
      </c>
      <c r="L6" s="1030"/>
      <c r="M6" s="1027"/>
      <c r="N6" s="1027"/>
      <c r="O6" s="1029"/>
      <c r="P6" s="1027"/>
      <c r="Q6" s="1027"/>
      <c r="R6" s="1027"/>
      <c r="S6" s="1027"/>
      <c r="T6" s="1027"/>
      <c r="U6" s="1027"/>
      <c r="V6" s="1027"/>
      <c r="W6" s="1024"/>
      <c r="X6" s="1024"/>
    </row>
    <row r="7" spans="1:24" ht="31.5" customHeight="1" thickBot="1">
      <c r="F7" s="1031" t="s">
        <v>1160</v>
      </c>
      <c r="G7" s="1015">
        <v>11025</v>
      </c>
      <c r="H7" s="1015">
        <v>10599</v>
      </c>
      <c r="I7" s="1014">
        <f>G7-H7</f>
        <v>426</v>
      </c>
      <c r="J7" s="1013">
        <f t="shared" si="1"/>
        <v>0.96136054421768713</v>
      </c>
      <c r="L7" s="1030"/>
      <c r="M7" s="1027"/>
      <c r="N7" s="1027"/>
      <c r="O7" s="1029"/>
      <c r="P7" s="1027"/>
      <c r="Q7" s="1027"/>
      <c r="R7" s="1027"/>
      <c r="S7" s="1027"/>
      <c r="T7" s="1027"/>
      <c r="U7" s="1027"/>
      <c r="V7" s="1027"/>
      <c r="W7" s="1024"/>
      <c r="X7" s="1024"/>
    </row>
    <row r="8" spans="1:24" ht="31.5" customHeight="1" thickBot="1">
      <c r="A8" s="2132" t="s">
        <v>1045</v>
      </c>
      <c r="B8" s="2133"/>
      <c r="C8" s="2133"/>
      <c r="D8" s="2134"/>
      <c r="F8" s="1025" t="s">
        <v>1164</v>
      </c>
      <c r="G8" s="1022">
        <v>4133</v>
      </c>
      <c r="H8" s="1022">
        <v>4133</v>
      </c>
      <c r="I8" s="1021">
        <f t="shared" si="0"/>
        <v>0</v>
      </c>
      <c r="J8" s="1020">
        <f t="shared" si="1"/>
        <v>1</v>
      </c>
      <c r="L8" s="1030"/>
      <c r="M8" s="1027"/>
      <c r="N8" s="1027"/>
      <c r="O8" s="1029"/>
      <c r="P8" s="1027"/>
      <c r="Q8" s="1027"/>
      <c r="R8" s="1027"/>
      <c r="S8" s="1027"/>
      <c r="T8" s="1027"/>
      <c r="U8" s="1027"/>
      <c r="V8" s="1027"/>
      <c r="W8" s="1024"/>
      <c r="X8" s="1024"/>
    </row>
    <row r="9" spans="1:24" ht="31.5" customHeight="1">
      <c r="A9" s="2141" t="s">
        <v>1044</v>
      </c>
      <c r="B9" s="2141"/>
      <c r="C9" s="1016" t="s">
        <v>1043</v>
      </c>
      <c r="D9" s="1016" t="s">
        <v>1042</v>
      </c>
      <c r="F9" s="1031" t="s">
        <v>1163</v>
      </c>
      <c r="G9" s="1015">
        <v>4136</v>
      </c>
      <c r="H9" s="1014">
        <v>4136</v>
      </c>
      <c r="I9" s="1014">
        <f t="shared" si="0"/>
        <v>0</v>
      </c>
      <c r="J9" s="1013">
        <f t="shared" si="1"/>
        <v>1</v>
      </c>
      <c r="L9" s="1030"/>
      <c r="M9" s="1027"/>
      <c r="N9" s="1027"/>
      <c r="O9" s="1029"/>
      <c r="P9" s="1027"/>
      <c r="Q9" s="1028"/>
      <c r="R9" s="1027"/>
      <c r="S9" s="1027"/>
      <c r="T9" s="1027"/>
      <c r="U9" s="1027"/>
      <c r="V9" s="1027"/>
      <c r="W9" s="1024"/>
      <c r="X9" s="1024"/>
    </row>
    <row r="10" spans="1:24" ht="31.5" customHeight="1" thickBot="1">
      <c r="A10" s="2139" t="s">
        <v>398</v>
      </c>
      <c r="B10" s="2140"/>
      <c r="C10" s="1190">
        <v>31180897.059999999</v>
      </c>
      <c r="D10" s="1020">
        <f t="shared" ref="D10:D16" si="2">+C10/$C$21</f>
        <v>0.54412794562293521</v>
      </c>
      <c r="F10" s="1031" t="s">
        <v>1162</v>
      </c>
      <c r="G10" s="1022">
        <v>2734.95</v>
      </c>
      <c r="H10" s="1022">
        <v>2735</v>
      </c>
      <c r="I10" s="1021">
        <f t="shared" si="0"/>
        <v>-5.0000000000181899E-2</v>
      </c>
      <c r="J10" s="1020">
        <f t="shared" si="1"/>
        <v>1.0000182818698697</v>
      </c>
      <c r="L10" s="1006"/>
      <c r="M10" s="1005"/>
      <c r="N10" s="1005"/>
      <c r="O10" s="1004"/>
      <c r="W10" s="1024"/>
      <c r="X10" s="1024"/>
    </row>
    <row r="11" spans="1:24" ht="31.5" customHeight="1" thickBot="1">
      <c r="A11" s="2131" t="s">
        <v>1199</v>
      </c>
      <c r="B11" s="2131"/>
      <c r="C11" s="1191">
        <v>8774396.3399999999</v>
      </c>
      <c r="D11" s="1013">
        <f t="shared" si="2"/>
        <v>0.15311920774371723</v>
      </c>
      <c r="F11" s="1025" t="s">
        <v>1161</v>
      </c>
      <c r="G11" s="1015">
        <v>2734</v>
      </c>
      <c r="H11" s="1015">
        <v>2734</v>
      </c>
      <c r="I11" s="1014">
        <f>G11-H11</f>
        <v>0</v>
      </c>
      <c r="J11" s="1013">
        <f t="shared" si="1"/>
        <v>1</v>
      </c>
      <c r="Q11" s="1195"/>
      <c r="W11" s="1024"/>
      <c r="X11" s="1024"/>
    </row>
    <row r="12" spans="1:24" ht="31.5" customHeight="1" thickBot="1">
      <c r="A12" s="2139" t="s">
        <v>829</v>
      </c>
      <c r="B12" s="2140"/>
      <c r="C12" s="1190">
        <v>2528759.58</v>
      </c>
      <c r="D12" s="1020">
        <f t="shared" si="2"/>
        <v>4.4128581438564823E-2</v>
      </c>
      <c r="F12" s="2132" t="s">
        <v>1041</v>
      </c>
      <c r="G12" s="2133"/>
      <c r="H12" s="2133"/>
      <c r="I12" s="2133"/>
      <c r="J12" s="2134"/>
      <c r="L12" s="2132" t="s">
        <v>1040</v>
      </c>
      <c r="M12" s="2133"/>
      <c r="N12" s="2133"/>
      <c r="O12" s="2133"/>
      <c r="P12" s="1032"/>
      <c r="Q12" s="1032"/>
      <c r="R12" s="1032"/>
      <c r="S12" s="1032"/>
      <c r="T12" s="1032"/>
      <c r="U12" s="1032"/>
      <c r="V12" s="1032"/>
    </row>
    <row r="13" spans="1:24" ht="31.5" customHeight="1">
      <c r="A13" s="2131" t="s">
        <v>828</v>
      </c>
      <c r="B13" s="2131"/>
      <c r="C13" s="1191">
        <v>2885130.73</v>
      </c>
      <c r="D13" s="1013">
        <f t="shared" si="2"/>
        <v>5.0347501354680378E-2</v>
      </c>
      <c r="F13" s="1016" t="s">
        <v>1033</v>
      </c>
      <c r="G13" s="1016" t="s">
        <v>1039</v>
      </c>
      <c r="H13" s="1016" t="s">
        <v>1038</v>
      </c>
      <c r="I13" s="1016" t="s">
        <v>1037</v>
      </c>
      <c r="J13" s="1016" t="s">
        <v>1036</v>
      </c>
      <c r="L13" s="1010"/>
      <c r="M13" s="1009"/>
      <c r="N13" s="1010"/>
      <c r="O13" s="1009"/>
      <c r="W13" s="1024"/>
    </row>
    <row r="14" spans="1:24" ht="31.5" customHeight="1">
      <c r="A14" s="2139" t="s">
        <v>1200</v>
      </c>
      <c r="B14" s="2140"/>
      <c r="C14" s="1190">
        <v>2756313.03</v>
      </c>
      <c r="D14" s="1020">
        <f t="shared" si="2"/>
        <v>4.8099544526305799E-2</v>
      </c>
      <c r="F14" s="1031" t="s">
        <v>1158</v>
      </c>
      <c r="G14" s="1015">
        <v>13117</v>
      </c>
      <c r="H14" s="1015">
        <v>13117</v>
      </c>
      <c r="I14" s="1014">
        <f t="shared" ref="I14:I20" si="3">+G14-H14</f>
        <v>0</v>
      </c>
      <c r="J14" s="1013">
        <f t="shared" ref="J14:J20" si="4">H14/G14</f>
        <v>1</v>
      </c>
      <c r="L14" s="1010"/>
      <c r="M14" s="1009"/>
      <c r="N14" s="1010"/>
      <c r="O14" s="1009"/>
      <c r="W14" s="1024"/>
    </row>
    <row r="15" spans="1:24" ht="31.5" customHeight="1">
      <c r="A15" s="2131" t="s">
        <v>1201</v>
      </c>
      <c r="B15" s="2131"/>
      <c r="C15" s="1191">
        <v>5894424.9699999997</v>
      </c>
      <c r="D15" s="1013">
        <f t="shared" si="2"/>
        <v>0.10286174074411415</v>
      </c>
      <c r="F15" s="1025" t="s">
        <v>1159</v>
      </c>
      <c r="G15" s="1022">
        <v>10025</v>
      </c>
      <c r="H15" s="1023">
        <v>10025</v>
      </c>
      <c r="I15" s="1021">
        <f>+G15-H15</f>
        <v>0</v>
      </c>
      <c r="J15" s="1020">
        <f t="shared" si="4"/>
        <v>1</v>
      </c>
      <c r="L15" s="1010"/>
      <c r="M15" s="1009"/>
      <c r="N15" s="1010"/>
      <c r="O15" s="1009"/>
      <c r="W15" s="1024"/>
    </row>
    <row r="16" spans="1:24" ht="31.5" customHeight="1">
      <c r="A16" s="2139" t="s">
        <v>1202</v>
      </c>
      <c r="B16" s="2140"/>
      <c r="C16" s="1190">
        <v>3284426.12</v>
      </c>
      <c r="D16" s="1020">
        <f t="shared" si="2"/>
        <v>5.7315478569682568E-2</v>
      </c>
      <c r="F16" s="1031" t="s">
        <v>1160</v>
      </c>
      <c r="G16" s="1015">
        <v>6395</v>
      </c>
      <c r="H16" s="1015">
        <v>6395</v>
      </c>
      <c r="I16" s="1014">
        <f>+G16-H16</f>
        <v>0</v>
      </c>
      <c r="J16" s="1013">
        <f t="shared" si="4"/>
        <v>1</v>
      </c>
      <c r="L16" s="1010"/>
      <c r="M16" s="1009"/>
      <c r="N16" s="1010"/>
      <c r="O16" s="1009"/>
      <c r="W16" s="1024"/>
    </row>
    <row r="17" spans="1:24" ht="31.5" customHeight="1">
      <c r="A17" s="2131"/>
      <c r="B17" s="2131"/>
      <c r="C17" s="1191"/>
      <c r="D17" s="1013"/>
      <c r="F17" s="1025" t="s">
        <v>1164</v>
      </c>
      <c r="G17" s="1022">
        <v>4833</v>
      </c>
      <c r="H17" s="1023">
        <v>4833</v>
      </c>
      <c r="I17" s="1021">
        <f>+G17-H17</f>
        <v>0</v>
      </c>
      <c r="J17" s="1020">
        <f t="shared" si="4"/>
        <v>1</v>
      </c>
      <c r="L17" s="1010"/>
      <c r="M17" s="1009"/>
      <c r="N17" s="1010"/>
      <c r="O17" s="1009"/>
      <c r="W17" s="1024"/>
    </row>
    <row r="18" spans="1:24" ht="31.5" customHeight="1">
      <c r="A18" s="2139"/>
      <c r="B18" s="2140"/>
      <c r="C18" s="1190"/>
      <c r="D18" s="1020"/>
      <c r="F18" s="1031" t="s">
        <v>1163</v>
      </c>
      <c r="G18" s="1015">
        <v>4136</v>
      </c>
      <c r="H18" s="1015">
        <v>4136</v>
      </c>
      <c r="I18" s="1021">
        <f t="shared" si="3"/>
        <v>0</v>
      </c>
      <c r="J18" s="1013">
        <f t="shared" si="4"/>
        <v>1</v>
      </c>
      <c r="L18" s="1010"/>
      <c r="M18" s="1009"/>
      <c r="N18" s="1010"/>
      <c r="O18" s="1009"/>
      <c r="Q18" s="1024"/>
      <c r="W18" s="1024"/>
    </row>
    <row r="19" spans="1:24" ht="31.5" customHeight="1">
      <c r="A19" s="2131"/>
      <c r="B19" s="2131"/>
      <c r="C19" s="1191"/>
      <c r="D19" s="1013"/>
      <c r="F19" s="1025" t="s">
        <v>1162</v>
      </c>
      <c r="G19" s="1022">
        <v>2735</v>
      </c>
      <c r="H19" s="1022">
        <v>2735</v>
      </c>
      <c r="I19" s="1021">
        <f t="shared" si="3"/>
        <v>0</v>
      </c>
      <c r="J19" s="1020">
        <f t="shared" si="4"/>
        <v>1</v>
      </c>
      <c r="L19" s="1010"/>
      <c r="M19" s="1009"/>
      <c r="N19" s="1010"/>
      <c r="O19" s="1009"/>
      <c r="W19" s="1024"/>
    </row>
    <row r="20" spans="1:24" ht="31.5" customHeight="1">
      <c r="A20" s="2139"/>
      <c r="B20" s="2140"/>
      <c r="C20" s="1190"/>
      <c r="D20" s="1020"/>
      <c r="F20" s="1031" t="s">
        <v>1165</v>
      </c>
      <c r="G20" s="1015">
        <v>2734</v>
      </c>
      <c r="H20" s="1015">
        <v>2734</v>
      </c>
      <c r="I20" s="1014">
        <f t="shared" si="3"/>
        <v>0</v>
      </c>
      <c r="J20" s="1013">
        <f t="shared" si="4"/>
        <v>1</v>
      </c>
      <c r="L20" s="1030"/>
      <c r="M20" s="1029"/>
      <c r="N20" s="1030"/>
      <c r="O20" s="1029"/>
      <c r="P20" s="1028"/>
      <c r="Q20" s="1027"/>
      <c r="R20" s="1027"/>
      <c r="S20" s="1027"/>
      <c r="T20" s="1027"/>
      <c r="U20" s="1027"/>
      <c r="V20" s="1027"/>
      <c r="W20" s="1024"/>
    </row>
    <row r="21" spans="1:24" ht="31.5" customHeight="1" thickBot="1">
      <c r="A21" s="2148" t="s">
        <v>1035</v>
      </c>
      <c r="B21" s="2148"/>
      <c r="C21" s="920">
        <f>+SUM(C10:C20)</f>
        <v>57304347.829999991</v>
      </c>
      <c r="D21" s="1026">
        <f>SUM(D10:D20)</f>
        <v>1.0000000000000002</v>
      </c>
      <c r="F21" s="1007"/>
      <c r="G21" s="1023"/>
      <c r="H21" s="1022"/>
      <c r="I21" s="1021"/>
      <c r="J21" s="1020"/>
      <c r="L21" s="1006"/>
      <c r="M21" s="1004"/>
      <c r="N21" s="1006"/>
      <c r="O21" s="1004"/>
      <c r="X21" s="1024"/>
    </row>
    <row r="22" spans="1:24" ht="31.5" customHeight="1" thickBot="1">
      <c r="A22" s="2142" t="s">
        <v>1034</v>
      </c>
      <c r="B22" s="2143"/>
      <c r="C22" s="2143"/>
      <c r="D22" s="2144"/>
      <c r="F22" s="1084"/>
      <c r="G22" s="1015"/>
      <c r="H22" s="1015"/>
      <c r="I22" s="1014"/>
      <c r="J22" s="1013"/>
      <c r="L22" s="1019"/>
      <c r="M22" s="1017"/>
      <c r="N22" s="1018"/>
      <c r="O22" s="1017"/>
    </row>
    <row r="23" spans="1:24" ht="31.5" customHeight="1">
      <c r="A23" s="2141" t="s">
        <v>1033</v>
      </c>
      <c r="B23" s="2141"/>
      <c r="C23" s="1016" t="s">
        <v>1032</v>
      </c>
      <c r="D23" s="1016" t="s">
        <v>1031</v>
      </c>
      <c r="F23" s="1011"/>
      <c r="G23" s="1015"/>
      <c r="H23" s="1015"/>
      <c r="I23" s="1014"/>
      <c r="J23" s="1013"/>
      <c r="L23" s="1010"/>
      <c r="M23" s="1009"/>
      <c r="O23" s="1009"/>
    </row>
    <row r="24" spans="1:24" ht="31.5" customHeight="1" thickBot="1">
      <c r="A24" s="2131" t="s">
        <v>1030</v>
      </c>
      <c r="B24" s="2131"/>
      <c r="C24" s="1012">
        <v>46014</v>
      </c>
      <c r="D24" s="1007" t="s">
        <v>1028</v>
      </c>
      <c r="L24" s="1010"/>
      <c r="M24" s="1009"/>
      <c r="O24" s="1009"/>
    </row>
    <row r="25" spans="1:24" ht="31.5" customHeight="1" thickBot="1">
      <c r="A25" s="2129" t="s">
        <v>1029</v>
      </c>
      <c r="B25" s="2129"/>
      <c r="C25" s="1008">
        <v>46014</v>
      </c>
      <c r="D25" s="1011" t="s">
        <v>1028</v>
      </c>
      <c r="F25" s="2132" t="s">
        <v>1027</v>
      </c>
      <c r="G25" s="2133"/>
      <c r="H25" s="2133"/>
      <c r="I25" s="2133"/>
      <c r="J25" s="2134"/>
      <c r="L25" s="1010"/>
      <c r="M25" s="1009"/>
      <c r="O25" s="1009"/>
    </row>
    <row r="26" spans="1:24" ht="49.5" customHeight="1">
      <c r="A26" s="2131" t="s">
        <v>1026</v>
      </c>
      <c r="B26" s="2131"/>
      <c r="C26" s="1012">
        <v>46044</v>
      </c>
      <c r="D26" s="1007" t="s">
        <v>1028</v>
      </c>
      <c r="F26" s="2135" t="s">
        <v>677</v>
      </c>
      <c r="G26" s="2135"/>
      <c r="H26" s="2135"/>
      <c r="I26" s="2135"/>
      <c r="J26" s="2135"/>
      <c r="L26" s="1010"/>
      <c r="M26" s="1009"/>
      <c r="O26" s="1009"/>
    </row>
    <row r="27" spans="1:24" ht="49.5" customHeight="1">
      <c r="A27" s="2129" t="s">
        <v>1025</v>
      </c>
      <c r="B27" s="2129"/>
      <c r="C27" s="1008">
        <v>46188</v>
      </c>
      <c r="D27" s="1011" t="s">
        <v>1019</v>
      </c>
      <c r="F27" s="2130" t="s">
        <v>677</v>
      </c>
      <c r="G27" s="2130"/>
      <c r="H27" s="2130"/>
      <c r="I27" s="2130"/>
      <c r="J27" s="2130"/>
      <c r="L27" s="1010"/>
      <c r="M27" s="1009"/>
      <c r="O27" s="1009"/>
    </row>
    <row r="28" spans="1:24" ht="49.5" customHeight="1">
      <c r="A28" s="2131" t="s">
        <v>1024</v>
      </c>
      <c r="B28" s="2131"/>
      <c r="C28" s="1012">
        <v>46409</v>
      </c>
      <c r="D28" s="1007" t="s">
        <v>1019</v>
      </c>
      <c r="F28" s="2130"/>
      <c r="G28" s="2130"/>
      <c r="H28" s="2130"/>
      <c r="I28" s="2130"/>
      <c r="J28" s="2130"/>
      <c r="L28" s="1010"/>
      <c r="M28" s="1009"/>
      <c r="O28" s="1009"/>
    </row>
    <row r="29" spans="1:24" ht="49.5" customHeight="1">
      <c r="A29" s="2129" t="s">
        <v>1023</v>
      </c>
      <c r="B29" s="2129"/>
      <c r="C29" s="1008">
        <v>46349</v>
      </c>
      <c r="D29" s="1011" t="s">
        <v>1019</v>
      </c>
      <c r="F29" s="2130"/>
      <c r="G29" s="2130"/>
      <c r="H29" s="2130"/>
      <c r="I29" s="2130"/>
      <c r="J29" s="2130"/>
      <c r="L29" s="1010"/>
      <c r="M29" s="1009"/>
      <c r="O29" s="1009"/>
    </row>
    <row r="30" spans="1:24" ht="49.5" customHeight="1">
      <c r="A30" s="2131" t="s">
        <v>1022</v>
      </c>
      <c r="B30" s="2131"/>
      <c r="C30" s="1012">
        <v>46349</v>
      </c>
      <c r="D30" s="1007" t="s">
        <v>1019</v>
      </c>
      <c r="F30" s="2130"/>
      <c r="G30" s="2130"/>
      <c r="H30" s="2130"/>
      <c r="I30" s="2130"/>
      <c r="J30" s="2130"/>
      <c r="L30" s="1010"/>
      <c r="M30" s="1009"/>
      <c r="O30" s="1009"/>
    </row>
    <row r="31" spans="1:24" ht="66.75" customHeight="1">
      <c r="A31" s="2129" t="s">
        <v>1021</v>
      </c>
      <c r="B31" s="2129"/>
      <c r="C31" s="1008">
        <v>46226</v>
      </c>
      <c r="D31" s="1011" t="s">
        <v>1019</v>
      </c>
      <c r="F31" s="2130"/>
      <c r="G31" s="2130"/>
      <c r="H31" s="2130"/>
      <c r="I31" s="2130"/>
      <c r="J31" s="2130"/>
      <c r="L31" s="1010"/>
      <c r="M31" s="1009"/>
    </row>
    <row r="32" spans="1:24" ht="74.25" customHeight="1" thickBot="1">
      <c r="A32" s="2131" t="s">
        <v>1020</v>
      </c>
      <c r="B32" s="2131"/>
      <c r="C32" s="1012">
        <v>46215</v>
      </c>
      <c r="D32" s="1007" t="s">
        <v>1019</v>
      </c>
      <c r="F32" s="2130" t="s">
        <v>677</v>
      </c>
      <c r="G32" s="2130"/>
      <c r="H32" s="2130"/>
      <c r="I32" s="2130"/>
      <c r="J32" s="2130"/>
      <c r="L32" s="1006"/>
      <c r="M32" s="1004"/>
      <c r="N32" s="1005"/>
      <c r="O32" s="1004"/>
    </row>
  </sheetData>
  <mergeCells count="39">
    <mergeCell ref="A32:B32"/>
    <mergeCell ref="F32:J32"/>
    <mergeCell ref="L12:O12"/>
    <mergeCell ref="A31:B31"/>
    <mergeCell ref="F31:J31"/>
    <mergeCell ref="A25:B25"/>
    <mergeCell ref="A12:B12"/>
    <mergeCell ref="F12:J12"/>
    <mergeCell ref="A13:B13"/>
    <mergeCell ref="A14:B14"/>
    <mergeCell ref="A28:B28"/>
    <mergeCell ref="A21:B21"/>
    <mergeCell ref="L2:O2"/>
    <mergeCell ref="A8:D8"/>
    <mergeCell ref="A9:B9"/>
    <mergeCell ref="F28:J28"/>
    <mergeCell ref="A18:B18"/>
    <mergeCell ref="A19:B19"/>
    <mergeCell ref="A22:D22"/>
    <mergeCell ref="A23:B23"/>
    <mergeCell ref="A2:D2"/>
    <mergeCell ref="A24:B24"/>
    <mergeCell ref="A15:B15"/>
    <mergeCell ref="A1:O1"/>
    <mergeCell ref="A29:B29"/>
    <mergeCell ref="F29:J29"/>
    <mergeCell ref="A30:B30"/>
    <mergeCell ref="F30:J30"/>
    <mergeCell ref="F25:J25"/>
    <mergeCell ref="A26:B26"/>
    <mergeCell ref="F26:J26"/>
    <mergeCell ref="A27:B27"/>
    <mergeCell ref="F27:J27"/>
    <mergeCell ref="F2:J2"/>
    <mergeCell ref="A17:B17"/>
    <mergeCell ref="A16:B16"/>
    <mergeCell ref="A11:B11"/>
    <mergeCell ref="A20:B20"/>
    <mergeCell ref="A10:B10"/>
  </mergeCells>
  <printOptions horizontalCentered="1" verticalCentered="1"/>
  <pageMargins left="0.25" right="0.25" top="0.25" bottom="0.25" header="0.3" footer="0.3"/>
  <pageSetup paperSize="8" scale="67" orientation="landscape" r:id="rId1"/>
  <headerFooter>
    <oddFooter>&amp;L_x000D_&amp;1#&amp;"Aptos"&amp;10&amp;K000000 Data sensitivity - Public</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209E-4D8E-4EB9-9A85-78CF50BAA232}">
  <sheetPr>
    <tabColor rgb="FF00B050"/>
    <pageSetUpPr fitToPage="1"/>
  </sheetPr>
  <dimension ref="A1:AQ27"/>
  <sheetViews>
    <sheetView rightToLeft="1" view="pageBreakPreview" topLeftCell="Q1" zoomScale="40" zoomScaleNormal="64" zoomScaleSheetLayoutView="40" workbookViewId="0">
      <selection activeCell="AA4" sqref="AA4"/>
    </sheetView>
  </sheetViews>
  <sheetFormatPr defaultRowHeight="15"/>
  <cols>
    <col min="1" max="1" width="6.28515625" style="1048" bestFit="1" customWidth="1"/>
    <col min="2" max="2" width="11.85546875" style="1048" customWidth="1"/>
    <col min="3" max="3" width="18.5703125" style="1048" hidden="1" customWidth="1"/>
    <col min="4" max="4" width="39.140625" style="1048" customWidth="1"/>
    <col min="5" max="5" width="67.7109375" style="1048" customWidth="1"/>
    <col min="6" max="6" width="22.42578125" style="1048" bestFit="1" customWidth="1"/>
    <col min="7" max="7" width="26.42578125" style="1048" bestFit="1" customWidth="1"/>
    <col min="8" max="8" width="26.85546875" style="1048" bestFit="1" customWidth="1"/>
    <col min="9" max="9" width="29.85546875" style="1048" customWidth="1"/>
    <col min="10" max="10" width="22.85546875" style="1048" bestFit="1" customWidth="1"/>
    <col min="11" max="11" width="26.7109375" style="1048" bestFit="1" customWidth="1"/>
    <col min="12" max="12" width="32.42578125" style="1048" bestFit="1" customWidth="1"/>
    <col min="13" max="14" width="27.85546875" style="1047" bestFit="1" customWidth="1"/>
    <col min="15" max="15" width="95.5703125" style="1047" bestFit="1" customWidth="1"/>
    <col min="16" max="16" width="95.5703125" style="1047" customWidth="1"/>
    <col min="17" max="17" width="97.42578125" style="1047" bestFit="1" customWidth="1"/>
    <col min="18" max="18" width="97.42578125" style="1047" customWidth="1"/>
    <col min="19" max="19" width="86.7109375" style="1047" customWidth="1"/>
    <col min="20" max="20" width="89" style="1047" customWidth="1"/>
    <col min="21" max="21" width="55.42578125" style="1047" bestFit="1" customWidth="1"/>
    <col min="22" max="22" width="55.42578125" style="1047" customWidth="1"/>
    <col min="23" max="23" width="41" style="5" hidden="1" customWidth="1"/>
    <col min="24" max="28" width="38.140625" style="5" customWidth="1"/>
    <col min="29" max="29" width="44.140625" bestFit="1" customWidth="1"/>
    <col min="30" max="30" width="39.140625" bestFit="1" customWidth="1"/>
    <col min="31" max="31" width="45.42578125" bestFit="1" customWidth="1"/>
    <col min="32" max="32" width="63.42578125" bestFit="1" customWidth="1"/>
    <col min="33" max="33" width="85.140625" bestFit="1" customWidth="1"/>
    <col min="34" max="34" width="41.140625" bestFit="1" customWidth="1"/>
    <col min="35" max="35" width="67.7109375" bestFit="1" customWidth="1"/>
    <col min="36" max="36" width="39.42578125" bestFit="1" customWidth="1"/>
  </cols>
  <sheetData>
    <row r="1" spans="1:28" ht="153.6" customHeight="1" thickBot="1">
      <c r="A1" s="2149" t="s">
        <v>1205</v>
      </c>
      <c r="B1" s="2150"/>
      <c r="C1" s="2150"/>
      <c r="D1" s="2150"/>
      <c r="E1" s="2150"/>
      <c r="F1" s="2150"/>
      <c r="G1" s="2150"/>
      <c r="H1" s="2150"/>
      <c r="I1" s="2150"/>
      <c r="J1" s="2150"/>
      <c r="K1" s="2150"/>
      <c r="L1" s="2150"/>
      <c r="M1" s="2150"/>
      <c r="N1" s="2150"/>
      <c r="O1" s="2150"/>
      <c r="P1" s="2150"/>
      <c r="Q1" s="2150"/>
      <c r="R1" s="2150"/>
      <c r="S1" s="2150"/>
      <c r="T1" s="2150"/>
      <c r="U1" s="2150"/>
      <c r="V1" s="2150"/>
      <c r="W1" s="2150"/>
      <c r="X1" s="2150"/>
      <c r="Y1" s="2150"/>
      <c r="Z1" s="2150"/>
      <c r="AA1" s="2150"/>
      <c r="AB1" s="2151"/>
    </row>
    <row r="2" spans="1:28" ht="90.75" thickBot="1">
      <c r="A2" s="1066" t="s">
        <v>615</v>
      </c>
      <c r="B2" s="1064" t="s">
        <v>1089</v>
      </c>
      <c r="C2" s="1064" t="s">
        <v>1088</v>
      </c>
      <c r="D2" s="1064" t="s">
        <v>40</v>
      </c>
      <c r="E2" s="1064" t="s">
        <v>1087</v>
      </c>
      <c r="F2" s="1064" t="s">
        <v>1086</v>
      </c>
      <c r="G2" s="1064" t="s">
        <v>1061</v>
      </c>
      <c r="H2" s="1064" t="s">
        <v>1085</v>
      </c>
      <c r="I2" s="1064" t="s">
        <v>1084</v>
      </c>
      <c r="J2" s="1065" t="s">
        <v>1083</v>
      </c>
      <c r="K2" s="1064" t="s">
        <v>1082</v>
      </c>
      <c r="L2" s="1063" t="s">
        <v>1081</v>
      </c>
      <c r="M2" s="1062" t="s">
        <v>1080</v>
      </c>
      <c r="N2" s="1061" t="s">
        <v>1079</v>
      </c>
      <c r="O2" s="1060" t="s">
        <v>1078</v>
      </c>
      <c r="P2" s="1060" t="s">
        <v>1077</v>
      </c>
      <c r="Q2" s="1060" t="s">
        <v>1076</v>
      </c>
      <c r="R2" s="1060" t="s">
        <v>1075</v>
      </c>
      <c r="S2" s="1060" t="s">
        <v>1074</v>
      </c>
      <c r="T2" s="1060" t="s">
        <v>1073</v>
      </c>
      <c r="U2" s="1060" t="s">
        <v>1072</v>
      </c>
      <c r="V2" s="1060" t="s">
        <v>1071</v>
      </c>
      <c r="W2" s="1059" t="s">
        <v>1070</v>
      </c>
      <c r="X2" s="1059" t="s">
        <v>1211</v>
      </c>
      <c r="Y2" s="1059" t="s">
        <v>1212</v>
      </c>
      <c r="Z2" s="1058" t="s">
        <v>1216</v>
      </c>
      <c r="AA2" s="1058" t="s">
        <v>1210</v>
      </c>
      <c r="AB2" s="1057" t="s">
        <v>1069</v>
      </c>
    </row>
    <row r="3" spans="1:28" ht="356.45" customHeight="1" thickBot="1">
      <c r="A3" s="1056">
        <v>1</v>
      </c>
      <c r="B3" s="1054" t="s">
        <v>1068</v>
      </c>
      <c r="C3" s="1054"/>
      <c r="D3" s="1054" t="s">
        <v>821</v>
      </c>
      <c r="E3" s="1055" t="s">
        <v>1067</v>
      </c>
      <c r="F3" s="1054" t="s">
        <v>1066</v>
      </c>
      <c r="G3" s="1054" t="s">
        <v>1058</v>
      </c>
      <c r="H3" s="1052">
        <v>45985</v>
      </c>
      <c r="I3" s="1052">
        <v>46530</v>
      </c>
      <c r="J3" s="1053">
        <v>18</v>
      </c>
      <c r="K3" s="1052">
        <v>46349</v>
      </c>
      <c r="L3" s="1051">
        <v>57304347.860000007</v>
      </c>
      <c r="M3" s="1050">
        <v>1</v>
      </c>
      <c r="N3" s="1050">
        <v>1</v>
      </c>
      <c r="O3" s="1071" t="s">
        <v>1203</v>
      </c>
      <c r="P3" s="1050"/>
      <c r="Q3" s="1050" t="s">
        <v>1204</v>
      </c>
      <c r="R3" s="1050" t="s">
        <v>1275</v>
      </c>
      <c r="S3" s="1050" t="s">
        <v>1206</v>
      </c>
      <c r="T3" s="1050" t="s">
        <v>1207</v>
      </c>
      <c r="U3" s="1050" t="s">
        <v>1126</v>
      </c>
      <c r="V3" s="1196" t="s">
        <v>1213</v>
      </c>
      <c r="W3" s="1067"/>
      <c r="X3" s="1072">
        <v>0.77</v>
      </c>
      <c r="Y3" s="1072">
        <f>Progress!I42</f>
        <v>0.91108660633486505</v>
      </c>
      <c r="Z3" s="1073">
        <f>X3*L3</f>
        <v>44124347.852200009</v>
      </c>
      <c r="AA3" s="1073">
        <v>35217376.920000002</v>
      </c>
      <c r="AB3" s="1074">
        <f>+K3</f>
        <v>46349</v>
      </c>
    </row>
    <row r="4" spans="1:28" ht="100.5" customHeight="1">
      <c r="A4"/>
      <c r="B4"/>
      <c r="C4"/>
      <c r="D4"/>
      <c r="E4"/>
      <c r="F4"/>
      <c r="G4"/>
      <c r="H4"/>
      <c r="I4"/>
      <c r="J4"/>
      <c r="K4"/>
      <c r="L4"/>
      <c r="M4"/>
      <c r="N4"/>
      <c r="O4"/>
      <c r="P4" s="1085"/>
      <c r="Q4"/>
      <c r="R4"/>
      <c r="S4"/>
      <c r="T4"/>
      <c r="U4"/>
      <c r="V4"/>
    </row>
    <row r="5" spans="1:28" ht="14.45" customHeight="1">
      <c r="A5"/>
      <c r="B5"/>
      <c r="C5"/>
      <c r="D5"/>
      <c r="E5"/>
      <c r="F5"/>
      <c r="G5"/>
      <c r="H5"/>
      <c r="I5"/>
      <c r="J5"/>
      <c r="K5"/>
      <c r="L5"/>
      <c r="M5"/>
      <c r="N5"/>
      <c r="O5"/>
      <c r="P5"/>
      <c r="Q5"/>
      <c r="R5"/>
      <c r="S5"/>
      <c r="T5"/>
      <c r="U5"/>
      <c r="V5"/>
    </row>
    <row r="6" spans="1:28" ht="15" customHeight="1">
      <c r="A6"/>
      <c r="B6"/>
      <c r="C6"/>
      <c r="D6"/>
      <c r="E6"/>
      <c r="F6"/>
      <c r="G6"/>
      <c r="H6"/>
      <c r="I6"/>
      <c r="J6"/>
      <c r="K6"/>
      <c r="L6"/>
      <c r="M6"/>
      <c r="N6"/>
      <c r="O6"/>
      <c r="P6"/>
      <c r="Q6"/>
      <c r="R6"/>
      <c r="S6"/>
      <c r="T6"/>
      <c r="U6"/>
      <c r="V6"/>
    </row>
    <row r="7" spans="1:28">
      <c r="A7"/>
      <c r="B7"/>
      <c r="C7"/>
      <c r="D7"/>
      <c r="E7"/>
      <c r="F7"/>
      <c r="G7"/>
      <c r="H7"/>
      <c r="I7"/>
      <c r="J7"/>
      <c r="K7"/>
      <c r="L7"/>
      <c r="M7"/>
      <c r="N7"/>
      <c r="O7"/>
      <c r="P7"/>
      <c r="Q7"/>
      <c r="R7"/>
      <c r="S7"/>
      <c r="T7"/>
      <c r="U7"/>
      <c r="V7"/>
    </row>
    <row r="8" spans="1:28" ht="14.45" customHeight="1">
      <c r="A8"/>
      <c r="B8"/>
      <c r="C8"/>
      <c r="D8"/>
      <c r="E8"/>
      <c r="F8"/>
      <c r="G8"/>
      <c r="H8"/>
      <c r="I8"/>
      <c r="J8"/>
      <c r="K8"/>
      <c r="L8"/>
      <c r="M8"/>
      <c r="N8"/>
      <c r="O8"/>
      <c r="P8"/>
      <c r="Q8"/>
      <c r="R8"/>
      <c r="S8"/>
      <c r="T8"/>
      <c r="U8"/>
      <c r="V8"/>
    </row>
    <row r="9" spans="1:28" ht="15" customHeight="1">
      <c r="A9"/>
      <c r="B9"/>
      <c r="C9"/>
      <c r="D9"/>
      <c r="E9"/>
      <c r="F9"/>
      <c r="G9"/>
      <c r="H9"/>
      <c r="I9"/>
      <c r="J9"/>
      <c r="K9"/>
      <c r="L9"/>
      <c r="M9"/>
      <c r="N9"/>
      <c r="O9"/>
      <c r="P9"/>
      <c r="Q9"/>
      <c r="R9"/>
      <c r="S9"/>
      <c r="T9"/>
      <c r="U9"/>
      <c r="V9"/>
    </row>
    <row r="10" spans="1:28">
      <c r="A10"/>
      <c r="B10"/>
      <c r="C10"/>
      <c r="D10"/>
      <c r="E10"/>
      <c r="F10"/>
      <c r="G10"/>
      <c r="H10"/>
      <c r="I10"/>
      <c r="J10"/>
      <c r="K10"/>
      <c r="L10"/>
      <c r="M10"/>
      <c r="N10"/>
      <c r="O10"/>
      <c r="P10"/>
      <c r="Q10"/>
      <c r="R10"/>
      <c r="S10"/>
      <c r="T10"/>
      <c r="U10"/>
      <c r="V10"/>
    </row>
    <row r="11" spans="1:28" ht="14.45" customHeight="1">
      <c r="A11"/>
      <c r="B11"/>
      <c r="C11"/>
      <c r="D11"/>
      <c r="E11"/>
      <c r="F11"/>
      <c r="G11"/>
      <c r="H11"/>
      <c r="I11"/>
      <c r="J11"/>
      <c r="K11"/>
      <c r="L11"/>
      <c r="M11"/>
      <c r="N11"/>
      <c r="O11"/>
      <c r="P11"/>
      <c r="Q11"/>
      <c r="R11"/>
      <c r="S11"/>
      <c r="T11"/>
      <c r="U11"/>
      <c r="V11"/>
    </row>
    <row r="12" spans="1:28" ht="15" customHeight="1">
      <c r="A12"/>
      <c r="B12"/>
      <c r="C12"/>
      <c r="D12"/>
      <c r="E12"/>
      <c r="F12"/>
      <c r="G12"/>
      <c r="H12"/>
      <c r="I12"/>
      <c r="J12"/>
      <c r="K12"/>
      <c r="L12"/>
      <c r="M12"/>
      <c r="N12"/>
      <c r="O12"/>
      <c r="P12"/>
      <c r="Q12"/>
      <c r="R12"/>
      <c r="S12"/>
      <c r="T12"/>
      <c r="U12"/>
      <c r="V12"/>
    </row>
    <row r="13" spans="1:28">
      <c r="A13"/>
      <c r="B13"/>
      <c r="C13"/>
      <c r="D13"/>
      <c r="E13"/>
      <c r="F13"/>
      <c r="G13"/>
      <c r="H13"/>
      <c r="I13"/>
      <c r="J13"/>
      <c r="K13"/>
      <c r="L13"/>
      <c r="M13"/>
      <c r="N13"/>
      <c r="O13"/>
      <c r="P13"/>
      <c r="Q13"/>
      <c r="R13"/>
      <c r="S13"/>
      <c r="T13"/>
      <c r="U13"/>
      <c r="V13"/>
    </row>
    <row r="14" spans="1:28" ht="14.45" customHeight="1">
      <c r="A14"/>
      <c r="B14"/>
      <c r="C14"/>
      <c r="D14"/>
      <c r="E14"/>
      <c r="F14"/>
      <c r="G14"/>
      <c r="H14"/>
      <c r="I14"/>
      <c r="J14"/>
      <c r="K14"/>
      <c r="L14"/>
      <c r="M14"/>
      <c r="N14"/>
      <c r="O14"/>
      <c r="P14"/>
      <c r="Q14"/>
      <c r="R14"/>
      <c r="S14"/>
      <c r="T14"/>
      <c r="U14"/>
      <c r="V14"/>
    </row>
    <row r="15" spans="1:28" ht="15" customHeight="1">
      <c r="A15"/>
      <c r="B15"/>
      <c r="C15"/>
      <c r="D15"/>
      <c r="E15"/>
      <c r="F15"/>
      <c r="G15"/>
      <c r="H15"/>
      <c r="I15"/>
      <c r="J15"/>
      <c r="K15"/>
      <c r="L15"/>
      <c r="M15"/>
      <c r="N15"/>
      <c r="O15"/>
      <c r="P15"/>
      <c r="Q15"/>
      <c r="R15"/>
      <c r="S15"/>
      <c r="T15"/>
      <c r="U15"/>
      <c r="V15"/>
    </row>
    <row r="16" spans="1:28">
      <c r="A16"/>
      <c r="B16"/>
      <c r="C16"/>
      <c r="D16"/>
      <c r="E16"/>
      <c r="F16"/>
      <c r="G16"/>
      <c r="H16"/>
      <c r="I16"/>
      <c r="J16"/>
      <c r="K16"/>
      <c r="L16"/>
      <c r="M16"/>
      <c r="N16"/>
      <c r="O16"/>
      <c r="P16"/>
      <c r="Q16"/>
      <c r="R16"/>
      <c r="S16"/>
      <c r="T16"/>
      <c r="U16"/>
      <c r="V16"/>
    </row>
    <row r="17" spans="1:43" ht="129.94999999999999" customHeight="1">
      <c r="A17"/>
      <c r="B17"/>
      <c r="C17"/>
      <c r="D17"/>
      <c r="E17"/>
      <c r="F17"/>
      <c r="G17"/>
      <c r="H17"/>
      <c r="I17"/>
      <c r="J17"/>
      <c r="K17"/>
      <c r="L17"/>
      <c r="M17"/>
      <c r="N17"/>
      <c r="O17"/>
      <c r="P17"/>
      <c r="Q17"/>
      <c r="R17"/>
      <c r="S17"/>
      <c r="T17"/>
      <c r="U17"/>
      <c r="V17"/>
    </row>
    <row r="18" spans="1:43" ht="129.94999999999999" customHeight="1">
      <c r="A18"/>
      <c r="B18"/>
      <c r="C18"/>
      <c r="D18"/>
      <c r="E18"/>
      <c r="F18"/>
      <c r="G18"/>
      <c r="H18"/>
      <c r="I18"/>
      <c r="J18"/>
      <c r="K18"/>
      <c r="L18"/>
      <c r="M18"/>
      <c r="N18"/>
      <c r="O18"/>
      <c r="P18"/>
      <c r="Q18"/>
      <c r="R18"/>
      <c r="S18"/>
      <c r="T18"/>
      <c r="U18"/>
      <c r="V18"/>
    </row>
    <row r="19" spans="1:43" ht="129.94999999999999" customHeight="1">
      <c r="A19"/>
      <c r="B19"/>
      <c r="C19"/>
      <c r="D19"/>
      <c r="E19"/>
      <c r="F19"/>
      <c r="G19"/>
      <c r="H19"/>
      <c r="I19"/>
      <c r="J19"/>
      <c r="K19"/>
      <c r="L19"/>
      <c r="M19"/>
      <c r="N19"/>
      <c r="O19"/>
      <c r="P19"/>
      <c r="Q19"/>
      <c r="R19"/>
      <c r="S19"/>
      <c r="T19"/>
      <c r="U19"/>
      <c r="V19"/>
    </row>
    <row r="20" spans="1:43" ht="129.94999999999999" customHeight="1">
      <c r="A20"/>
      <c r="B20"/>
      <c r="C20"/>
      <c r="D20"/>
      <c r="E20"/>
      <c r="F20"/>
      <c r="G20"/>
      <c r="H20"/>
      <c r="I20"/>
      <c r="J20"/>
      <c r="K20"/>
      <c r="L20"/>
      <c r="M20"/>
      <c r="N20"/>
      <c r="O20"/>
      <c r="P20"/>
      <c r="Q20"/>
      <c r="R20"/>
      <c r="S20"/>
      <c r="T20"/>
      <c r="U20"/>
      <c r="V20"/>
    </row>
    <row r="21" spans="1:43">
      <c r="A21"/>
      <c r="B21"/>
      <c r="C21"/>
      <c r="D21"/>
      <c r="E21"/>
      <c r="F21"/>
      <c r="G21"/>
      <c r="H21"/>
      <c r="I21"/>
      <c r="J21"/>
      <c r="K21"/>
      <c r="L21"/>
      <c r="M21"/>
      <c r="N21"/>
      <c r="O21"/>
      <c r="P21"/>
      <c r="Q21"/>
      <c r="R21"/>
      <c r="S21"/>
      <c r="T21"/>
      <c r="U21"/>
      <c r="V21"/>
    </row>
    <row r="22" spans="1:43">
      <c r="A22" s="1049"/>
      <c r="B22" s="1049"/>
      <c r="C22" s="1049"/>
      <c r="D22" s="1049"/>
      <c r="E22" s="1049"/>
      <c r="F22" s="1049"/>
      <c r="G22" s="1049"/>
      <c r="H22" s="1049"/>
      <c r="I22" s="1049"/>
      <c r="J22" s="1049"/>
      <c r="K22" s="1049"/>
      <c r="L22" s="1049"/>
      <c r="M22" s="1049"/>
      <c r="N22" s="1049"/>
      <c r="O22" s="1049"/>
      <c r="P22" s="1049"/>
      <c r="Q22" s="1049"/>
      <c r="R22" s="1049"/>
      <c r="S22" s="1049"/>
      <c r="T22" s="1049"/>
      <c r="U22" s="1049"/>
      <c r="V22" s="1049"/>
    </row>
    <row r="23" spans="1:43">
      <c r="A23" s="1047"/>
      <c r="B23" s="1047"/>
      <c r="C23" s="1047"/>
      <c r="D23" s="1047"/>
      <c r="E23" s="1047"/>
      <c r="F23" s="1047"/>
      <c r="G23" s="1047"/>
      <c r="H23" s="1047"/>
      <c r="I23" s="1047"/>
      <c r="J23" s="1047"/>
      <c r="K23" s="1047"/>
      <c r="L23" s="1047"/>
    </row>
    <row r="24" spans="1:43" ht="15" customHeight="1">
      <c r="A24" s="1047"/>
      <c r="B24" s="1047"/>
      <c r="C24" s="1047"/>
      <c r="D24" s="1047"/>
      <c r="E24" s="1047"/>
      <c r="F24" s="1047"/>
      <c r="G24" s="1047"/>
      <c r="H24" s="1047"/>
      <c r="I24" s="1047"/>
      <c r="J24" s="1047"/>
      <c r="K24" s="1047"/>
      <c r="L24" s="1047"/>
    </row>
    <row r="25" spans="1:43" s="1047" customFormat="1">
      <c r="W25" s="5"/>
      <c r="X25" s="5"/>
      <c r="Y25" s="5"/>
      <c r="Z25" s="5"/>
      <c r="AA25" s="5"/>
      <c r="AB25" s="5"/>
      <c r="AC25"/>
      <c r="AD25"/>
      <c r="AE25"/>
      <c r="AF25"/>
      <c r="AG25"/>
      <c r="AH25"/>
      <c r="AI25"/>
      <c r="AJ25"/>
      <c r="AK25"/>
      <c r="AL25"/>
      <c r="AM25"/>
      <c r="AN25"/>
      <c r="AO25"/>
      <c r="AP25"/>
      <c r="AQ25"/>
    </row>
    <row r="26" spans="1:43" s="1047" customFormat="1" ht="14.45" customHeight="1">
      <c r="W26" s="5"/>
      <c r="X26" s="5"/>
      <c r="Y26" s="5"/>
      <c r="Z26" s="5"/>
      <c r="AA26" s="5"/>
      <c r="AB26" s="5"/>
      <c r="AC26"/>
      <c r="AD26"/>
      <c r="AE26"/>
      <c r="AF26"/>
      <c r="AG26"/>
      <c r="AH26"/>
      <c r="AI26"/>
      <c r="AJ26"/>
      <c r="AK26"/>
      <c r="AL26"/>
      <c r="AM26"/>
      <c r="AN26"/>
      <c r="AO26"/>
      <c r="AP26"/>
      <c r="AQ26"/>
    </row>
    <row r="27" spans="1:43" s="1047" customFormat="1" ht="15" customHeight="1">
      <c r="W27" s="5"/>
      <c r="X27" s="5"/>
      <c r="Y27" s="5"/>
      <c r="Z27" s="5"/>
      <c r="AA27" s="5"/>
      <c r="AB27" s="5"/>
      <c r="AC27"/>
      <c r="AD27"/>
      <c r="AE27"/>
      <c r="AF27"/>
      <c r="AG27"/>
      <c r="AH27"/>
      <c r="AI27"/>
      <c r="AJ27"/>
      <c r="AK27"/>
      <c r="AL27"/>
      <c r="AM27"/>
      <c r="AN27"/>
      <c r="AO27"/>
      <c r="AP27"/>
      <c r="AQ27"/>
    </row>
  </sheetData>
  <mergeCells count="1">
    <mergeCell ref="A1:AB1"/>
  </mergeCells>
  <printOptions horizontalCentered="1"/>
  <pageMargins left="0" right="0" top="0.75" bottom="0.75" header="0.3" footer="0.3"/>
  <pageSetup paperSize="8" scale="17" fitToHeight="0" orientation="landscape" horizontalDpi="300" verticalDpi="300" r:id="rId1"/>
  <headerFooter>
    <oddFooter>&amp;L_x000D_&amp;1#&amp;"Aptos"&amp;10&amp;K000000 Data sensitivity - Public</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topLeftCell="A25" workbookViewId="0">
      <selection activeCell="G56" sqref="G56"/>
    </sheetView>
  </sheetViews>
  <sheetFormatPr defaultRowHeight="15"/>
  <cols>
    <col min="3" max="3" width="9.85546875" bestFit="1" customWidth="1"/>
    <col min="4" max="4" width="25.7109375" bestFit="1" customWidth="1"/>
    <col min="6" max="6" width="15.85546875" bestFit="1" customWidth="1"/>
    <col min="7" max="7" width="56.28515625" bestFit="1" customWidth="1"/>
    <col min="8" max="8" width="20.28515625" bestFit="1" customWidth="1"/>
    <col min="9" max="9" width="22" bestFit="1" customWidth="1"/>
  </cols>
  <sheetData>
    <row r="2" spans="3:12" ht="15.75" thickBot="1"/>
    <row r="3" spans="3:12">
      <c r="C3" s="32" t="s">
        <v>780</v>
      </c>
    </row>
    <row r="4" spans="3:12">
      <c r="C4" s="960" t="s">
        <v>659</v>
      </c>
      <c r="E4" t="s">
        <v>582</v>
      </c>
    </row>
    <row r="5" spans="3:12">
      <c r="C5" s="960" t="s">
        <v>112</v>
      </c>
      <c r="E5" t="s">
        <v>586</v>
      </c>
      <c r="K5" t="s">
        <v>86</v>
      </c>
    </row>
    <row r="6" spans="3:12">
      <c r="C6" s="960" t="s">
        <v>781</v>
      </c>
      <c r="K6" t="s">
        <v>782</v>
      </c>
    </row>
    <row r="7" spans="3:12">
      <c r="C7" s="9"/>
      <c r="D7" s="10"/>
      <c r="E7" s="10"/>
      <c r="G7" s="10"/>
      <c r="H7" s="10"/>
      <c r="I7" s="10"/>
    </row>
    <row r="8" spans="3:12">
      <c r="C8" s="11"/>
      <c r="D8" s="6"/>
      <c r="E8" s="6"/>
      <c r="F8" s="13"/>
      <c r="G8" s="6"/>
      <c r="H8" s="6"/>
      <c r="I8" s="10"/>
    </row>
    <row r="9" spans="3:12">
      <c r="D9" s="34"/>
      <c r="E9" s="34"/>
      <c r="G9" s="6"/>
      <c r="H9" s="6"/>
      <c r="I9" s="6"/>
    </row>
    <row r="10" spans="3:12">
      <c r="C10" s="6" t="s">
        <v>783</v>
      </c>
      <c r="D10" s="6" t="s">
        <v>41</v>
      </c>
      <c r="E10" s="6"/>
      <c r="F10" s="6" t="s">
        <v>41</v>
      </c>
      <c r="G10" s="6"/>
      <c r="H10" s="6" t="s">
        <v>50</v>
      </c>
      <c r="I10" s="5"/>
      <c r="J10" s="14" t="s">
        <v>317</v>
      </c>
    </row>
    <row r="11" spans="3:12">
      <c r="C11" s="3"/>
      <c r="D11" s="3"/>
      <c r="E11" s="3"/>
      <c r="F11" s="3"/>
      <c r="G11" s="3"/>
      <c r="H11" s="6"/>
      <c r="J11" s="5" t="s">
        <v>575</v>
      </c>
      <c r="K11" t="s">
        <v>49</v>
      </c>
      <c r="L11" s="961" t="s">
        <v>248</v>
      </c>
    </row>
    <row r="12" spans="3:12">
      <c r="C12" s="3" t="s">
        <v>784</v>
      </c>
      <c r="D12" s="33" t="s">
        <v>785</v>
      </c>
      <c r="E12" s="33"/>
      <c r="F12" s="3" t="s">
        <v>785</v>
      </c>
      <c r="G12" s="3"/>
      <c r="H12" s="3" t="s">
        <v>248</v>
      </c>
      <c r="J12" s="5" t="s">
        <v>574</v>
      </c>
      <c r="K12" s="3" t="s">
        <v>766</v>
      </c>
      <c r="L12" s="961" t="s">
        <v>786</v>
      </c>
    </row>
    <row r="13" spans="3:12">
      <c r="C13" s="3" t="s">
        <v>784</v>
      </c>
      <c r="D13" s="33" t="s">
        <v>787</v>
      </c>
      <c r="E13" s="33"/>
      <c r="F13" s="3" t="s">
        <v>787</v>
      </c>
      <c r="G13" s="3"/>
      <c r="H13" s="3" t="s">
        <v>788</v>
      </c>
      <c r="J13" s="5" t="s">
        <v>576</v>
      </c>
      <c r="K13" s="3" t="s">
        <v>789</v>
      </c>
      <c r="L13" s="961" t="s">
        <v>790</v>
      </c>
    </row>
    <row r="14" spans="3:12">
      <c r="C14" s="3" t="s">
        <v>784</v>
      </c>
      <c r="D14" s="33" t="s">
        <v>791</v>
      </c>
      <c r="E14" s="33"/>
      <c r="F14" s="3"/>
      <c r="G14" s="3"/>
      <c r="H14" s="3" t="s">
        <v>792</v>
      </c>
      <c r="J14" s="5"/>
      <c r="K14" t="s">
        <v>686</v>
      </c>
      <c r="L14" s="961" t="s">
        <v>112</v>
      </c>
    </row>
    <row r="15" spans="3:12">
      <c r="C15" s="3" t="s">
        <v>784</v>
      </c>
      <c r="D15" s="33" t="s">
        <v>278</v>
      </c>
      <c r="E15" s="33"/>
      <c r="F15" s="3" t="s">
        <v>278</v>
      </c>
      <c r="G15" s="3" t="s">
        <v>793</v>
      </c>
      <c r="H15" s="3" t="s">
        <v>794</v>
      </c>
      <c r="J15" s="5"/>
      <c r="K15" s="3" t="s">
        <v>687</v>
      </c>
    </row>
    <row r="16" spans="3:12">
      <c r="C16" s="3" t="s">
        <v>795</v>
      </c>
      <c r="D16" s="33" t="s">
        <v>247</v>
      </c>
      <c r="E16" s="33"/>
      <c r="F16" s="3" t="s">
        <v>795</v>
      </c>
      <c r="G16" s="3" t="s">
        <v>796</v>
      </c>
      <c r="H16" s="3" t="s">
        <v>797</v>
      </c>
      <c r="I16" s="3" t="s">
        <v>798</v>
      </c>
      <c r="J16" s="5"/>
    </row>
    <row r="17" spans="3:10">
      <c r="C17" s="3" t="s">
        <v>795</v>
      </c>
      <c r="D17" s="33" t="s">
        <v>799</v>
      </c>
      <c r="E17" s="33"/>
      <c r="F17" s="3"/>
      <c r="G17" s="3" t="s">
        <v>800</v>
      </c>
      <c r="H17" s="3" t="s">
        <v>801</v>
      </c>
      <c r="I17" t="s">
        <v>802</v>
      </c>
      <c r="J17" s="5"/>
    </row>
    <row r="18" spans="3:10">
      <c r="C18" s="3" t="s">
        <v>795</v>
      </c>
      <c r="D18" s="33" t="s">
        <v>803</v>
      </c>
      <c r="E18" s="33"/>
      <c r="F18" s="3" t="s">
        <v>804</v>
      </c>
      <c r="G18" s="3" t="s">
        <v>805</v>
      </c>
      <c r="H18" s="3" t="s">
        <v>111</v>
      </c>
      <c r="I18" s="3" t="s">
        <v>806</v>
      </c>
    </row>
    <row r="19" spans="3:10">
      <c r="C19" s="3"/>
      <c r="D19" s="35" t="s">
        <v>807</v>
      </c>
      <c r="E19" s="35"/>
      <c r="F19" s="3"/>
      <c r="G19" s="3"/>
      <c r="H19" s="3"/>
      <c r="J19" s="5"/>
    </row>
    <row r="20" spans="3:10">
      <c r="C20" s="3"/>
      <c r="D20" s="35" t="s">
        <v>808</v>
      </c>
      <c r="E20" s="3"/>
      <c r="F20" s="3"/>
      <c r="G20" s="3"/>
    </row>
    <row r="41" spans="2:11" ht="18.75">
      <c r="B41" s="2154" t="s">
        <v>809</v>
      </c>
      <c r="C41" s="2155"/>
      <c r="D41" s="2155"/>
      <c r="E41" s="2155"/>
      <c r="F41" s="2155"/>
      <c r="G41" s="2155"/>
      <c r="H41" s="2155"/>
      <c r="I41" s="2156"/>
    </row>
    <row r="42" spans="2:11">
      <c r="B42" s="2153" t="s">
        <v>810</v>
      </c>
      <c r="C42" s="2153"/>
      <c r="D42" s="2153"/>
      <c r="E42" s="962" t="s">
        <v>811</v>
      </c>
      <c r="F42" s="962" t="s">
        <v>317</v>
      </c>
      <c r="G42" s="963" t="s">
        <v>78</v>
      </c>
      <c r="H42" s="963" t="s">
        <v>194</v>
      </c>
      <c r="I42" s="964" t="s">
        <v>614</v>
      </c>
    </row>
    <row r="43" spans="2:11">
      <c r="B43" s="2157" t="s">
        <v>812</v>
      </c>
      <c r="C43" s="2157"/>
      <c r="D43" s="2157"/>
      <c r="E43" s="965">
        <v>1</v>
      </c>
      <c r="F43" s="966">
        <f>IFERROR('Weekly Progress Report'!$Z$28,1)</f>
        <v>1.2651814106111863</v>
      </c>
      <c r="G43" s="967" t="s">
        <v>813</v>
      </c>
      <c r="H43" s="968"/>
      <c r="I43" s="969"/>
    </row>
    <row r="44" spans="2:11">
      <c r="B44" s="2157" t="s">
        <v>814</v>
      </c>
      <c r="C44" s="2157"/>
      <c r="D44" s="2157"/>
      <c r="E44" s="965">
        <v>1</v>
      </c>
      <c r="F44" s="970">
        <f>+'Weekly Progress Report'!L28/'Weekly Progress Report'!K28</f>
        <v>1.5544444238564914</v>
      </c>
      <c r="G44" s="967" t="s">
        <v>813</v>
      </c>
      <c r="H44" s="968"/>
      <c r="I44" s="969"/>
    </row>
    <row r="45" spans="2:11">
      <c r="B45" s="2152" t="s">
        <v>815</v>
      </c>
      <c r="C45" s="2152"/>
      <c r="D45" s="2152"/>
      <c r="E45" s="965">
        <v>1</v>
      </c>
      <c r="F45" s="965">
        <f>IFERROR(('Weekly Progress Report'!G89+'Weekly Progress Report'!H89)/'Weekly Progress Report'!F89,1)</f>
        <v>1</v>
      </c>
      <c r="G45" s="967" t="s">
        <v>813</v>
      </c>
      <c r="H45" s="968"/>
      <c r="I45" s="969"/>
      <c r="K45">
        <f>12/20</f>
        <v>0.6</v>
      </c>
    </row>
    <row r="46" spans="2:11">
      <c r="B46" s="2152" t="s">
        <v>816</v>
      </c>
      <c r="C46" s="2152"/>
      <c r="D46" s="2152"/>
      <c r="E46" s="965">
        <v>1</v>
      </c>
      <c r="F46" s="965">
        <f>IFERROR('Weekly Progress Report'!N93/'Weekly Progress Report'!M93,1)</f>
        <v>2.9672131147540983</v>
      </c>
      <c r="G46" s="967" t="s">
        <v>813</v>
      </c>
      <c r="H46" s="968"/>
      <c r="I46" s="969"/>
    </row>
    <row r="47" spans="2:11">
      <c r="B47" s="2152" t="s">
        <v>817</v>
      </c>
      <c r="C47" s="2152"/>
      <c r="D47" s="2152"/>
      <c r="E47" s="965">
        <v>1</v>
      </c>
      <c r="F47" s="965">
        <f>IFERROR('Weekly Progress Report'!U93/'Weekly Progress Report'!T93,1)</f>
        <v>3.7666666666666666</v>
      </c>
      <c r="G47" s="967" t="s">
        <v>813</v>
      </c>
      <c r="H47" s="968"/>
      <c r="I47" s="969"/>
    </row>
    <row r="48" spans="2:11">
      <c r="B48" s="2152" t="s">
        <v>818</v>
      </c>
      <c r="C48" s="2152"/>
      <c r="D48" s="2152"/>
      <c r="E48" s="965">
        <v>1</v>
      </c>
      <c r="F48" s="965">
        <f>IFERROR('Weekly Progress Report'!R75/'Weekly Progress Report'!R73,1)</f>
        <v>0.67825678659811761</v>
      </c>
      <c r="G48" s="967" t="s">
        <v>813</v>
      </c>
      <c r="H48" s="968"/>
      <c r="I48" s="969"/>
    </row>
    <row r="49" spans="2:9">
      <c r="B49" s="2152" t="s">
        <v>819</v>
      </c>
      <c r="C49" s="2152"/>
      <c r="D49" s="2152"/>
      <c r="E49" s="965">
        <v>1</v>
      </c>
      <c r="F49" s="965">
        <f>+'HSE-Stat'!J22</f>
        <v>0.88233954451345742</v>
      </c>
      <c r="G49" s="967" t="s">
        <v>813</v>
      </c>
      <c r="H49" s="968"/>
      <c r="I49" s="969"/>
    </row>
    <row r="50" spans="2:9">
      <c r="B50" s="2152" t="s">
        <v>39</v>
      </c>
      <c r="C50" s="2152"/>
      <c r="D50" s="2152"/>
      <c r="E50" s="965">
        <v>1</v>
      </c>
      <c r="F50" s="965">
        <f>+'Quality-Stat'!J48</f>
        <v>0.86918160919540233</v>
      </c>
      <c r="G50" s="967" t="s">
        <v>813</v>
      </c>
      <c r="H50" s="968"/>
      <c r="I50" s="969"/>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&amp;L_x000D_&amp;1#&amp;"Calibri"&amp;10&amp;K000000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343B04-1FD8-4058-ADC0-1FAD05016A40}">
  <ds:schemaRefs>
    <ds:schemaRef ds:uri="http://schemas.microsoft.com/office/2006/documentManagement/types"/>
    <ds:schemaRef ds:uri="http://purl.org/dc/elements/1.1/"/>
    <ds:schemaRef ds:uri="http://www.w3.org/XML/1998/namespace"/>
    <ds:schemaRef ds:uri="dc647c6d-d92f-4310-bd15-5b747ad8e47c"/>
    <ds:schemaRef ds:uri="http://purl.org/dc/terms/"/>
    <ds:schemaRef ds:uri="http://purl.org/dc/dcmitype/"/>
    <ds:schemaRef ds:uri="http://schemas.microsoft.com/office/2006/metadata/properties"/>
    <ds:schemaRef ds:uri="http://schemas.microsoft.com/office/infopath/2007/PartnerControls"/>
    <ds:schemaRef ds:uri="http://schemas.openxmlformats.org/package/2006/metadata/core-properties"/>
    <ds:schemaRef ds:uri="5eaf71ab-4025-4588-b733-4dc86344044e"/>
  </ds:schemaRefs>
</ds:datastoreItem>
</file>

<file path=customXml/itemProps2.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3.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vt:i4>
      </vt:variant>
    </vt:vector>
  </HeadingPairs>
  <TitlesOfParts>
    <vt:vector size="39" baseType="lpstr">
      <vt:lpstr>DB</vt:lpstr>
      <vt:lpstr>Weekly Progress Report</vt:lpstr>
      <vt:lpstr>FIR summary </vt:lpstr>
      <vt:lpstr>FIR sum</vt:lpstr>
      <vt:lpstr>Progress</vt:lpstr>
      <vt:lpstr>Progress (2)</vt:lpstr>
      <vt:lpstr>General Information</vt:lpstr>
      <vt:lpstr>Weekly Photos</vt:lpstr>
      <vt:lpstr>Quality</vt:lpstr>
      <vt:lpstr>Quality-Stat</vt:lpstr>
      <vt:lpstr>HSE</vt:lpstr>
      <vt:lpstr>HSE-Stat</vt:lpstr>
      <vt:lpstr>Risk Register </vt:lpstr>
      <vt:lpstr>Procurement</vt:lpstr>
      <vt:lpstr>Milestones</vt:lpstr>
      <vt:lpstr>Major Quantities</vt:lpstr>
      <vt:lpstr>CCO</vt:lpstr>
      <vt:lpstr>Issue </vt:lpstr>
      <vt:lpstr>Invoice Log</vt:lpstr>
      <vt:lpstr>EV-Chart Data</vt:lpstr>
      <vt:lpstr>Schedule</vt:lpstr>
      <vt:lpstr>Physical-Chart Data</vt:lpstr>
      <vt:lpstr>Manpower</vt:lpstr>
      <vt:lpstr>Testing</vt:lpstr>
      <vt:lpstr>Progress Summary</vt:lpstr>
      <vt:lpstr>LOOK AHEAD </vt:lpstr>
      <vt:lpstr>Codes</vt:lpstr>
      <vt:lpstr>'FIR summary '!Print_Area</vt:lpstr>
      <vt:lpstr>HSE!Print_Area</vt:lpstr>
      <vt:lpstr>'Invoice Log'!Print_Area</vt:lpstr>
      <vt:lpstr>'Major Quantities'!Print_Area</vt:lpstr>
      <vt:lpstr>Manpower!Print_Area</vt:lpstr>
      <vt:lpstr>Progress!Print_Area</vt:lpstr>
      <vt:lpstr>'Progress Summary'!Print_Area</vt:lpstr>
      <vt:lpstr>Quality!Print_Area</vt:lpstr>
      <vt:lpstr>'Weekly Progress Report'!Print_Area</vt:lpstr>
      <vt:lpstr>'FIR summary '!Print_Titles</vt:lpstr>
      <vt:lpstr>'FIR sum'!Total</vt:lpstr>
      <vt:lpstr>'FIR summary '!Total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Imran.Malik@jasarapmc.com</dc:creator>
  <cp:keywords/>
  <dc:description/>
  <cp:lastModifiedBy>Eltayeb Mohamed</cp:lastModifiedBy>
  <cp:revision/>
  <cp:lastPrinted>2026-10-05T09:14:58Z</cp:lastPrinted>
  <dcterms:created xsi:type="dcterms:W3CDTF">2014-11-10T09:45:29Z</dcterms:created>
  <dcterms:modified xsi:type="dcterms:W3CDTF">2026-10-06T11:51:23Z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MSIP_Label_4a30d458-cd10-4a48-9232-50530e63d4a6_Enabled">
    <vt:lpwstr>true</vt:lpwstr>
  </property>
  <property fmtid="{D5CDD505-2E9C-101B-9397-08002B2CF9AE}" pid="8" name="MSIP_Label_4a30d458-cd10-4a48-9232-50530e63d4a6_SetDate">
    <vt:lpwstr>2025-09-24T08:17:07Z</vt:lpwstr>
  </property>
  <property fmtid="{D5CDD505-2E9C-101B-9397-08002B2CF9AE}" pid="9" name="MSIP_Label_4a30d458-cd10-4a48-9232-50530e63d4a6_Method">
    <vt:lpwstr>Privileged</vt:lpwstr>
  </property>
  <property fmtid="{D5CDD505-2E9C-101B-9397-08002B2CF9AE}" pid="10" name="MSIP_Label_4a30d458-cd10-4a48-9232-50530e63d4a6_Name">
    <vt:lpwstr>l0_public</vt:lpwstr>
  </property>
  <property fmtid="{D5CDD505-2E9C-101B-9397-08002B2CF9AE}" pid="11" name="MSIP_Label_4a30d458-cd10-4a48-9232-50530e63d4a6_SiteId">
    <vt:lpwstr>a5877034-8d6a-496a-8cf8-ceb5e3451109</vt:lpwstr>
  </property>
  <property fmtid="{D5CDD505-2E9C-101B-9397-08002B2CF9AE}" pid="12" name="MSIP_Label_4a30d458-cd10-4a48-9232-50530e63d4a6_ActionId">
    <vt:lpwstr>080ee8c7-d707-460d-89b3-2f54a217b561</vt:lpwstr>
  </property>
  <property fmtid="{D5CDD505-2E9C-101B-9397-08002B2CF9AE}" pid="13" name="MSIP_Label_4a30d458-cd10-4a48-9232-50530e63d4a6_ContentBits">
    <vt:lpwstr>2</vt:lpwstr>
  </property>
  <property fmtid="{D5CDD505-2E9C-101B-9397-08002B2CF9AE}" pid="14" name="MSIP_Label_4a30d458-cd10-4a48-9232-50530e63d4a6_Tag">
    <vt:lpwstr>10, 0, 1, 1</vt:lpwstr>
  </property>
  <property fmtid="{D5CDD505-2E9C-101B-9397-08002B2CF9AE}" pid="15" name="SV_QUERY_LIST_4F35BF76-6C0D-4D9B-82B2-816C12CF3733">
    <vt:lpwstr>empty_477D106A-C0D6-4607-AEBD-E2C9D60EA279</vt:lpwstr>
  </property>
  <property fmtid="{D5CDD505-2E9C-101B-9397-08002B2CF9AE}" pid="16" name="SV_HIDDEN_GRID_QUERY_LIST_4F35BF76-6C0D-4D9B-82B2-816C12CF3733">
    <vt:lpwstr>empty_477D106A-C0D6-4607-AEBD-E2C9D60EA279</vt:lpwstr>
  </property>
</Properties>
</file>